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SO 01-10-01" sheetId="2" r:id="rId2"/>
    <sheet name="SO 01-12-01.01" sheetId="3" r:id="rId3"/>
    <sheet name="SO 02-12-01.01" sheetId="4" r:id="rId4"/>
    <sheet name="SO 01-71-01" sheetId="5" r:id="rId5"/>
    <sheet name="SO 02-71-01" sheetId="6" r:id="rId6"/>
    <sheet name="SO 01-86-01" sheetId="7" r:id="rId7"/>
    <sheet name="SO 02-86-01" sheetId="8" r:id="rId8"/>
    <sheet name="SO 98-98" sheetId="9" r:id="rId9"/>
  </sheets>
  <definedNames/>
  <calcPr/>
  <webPublishing/>
</workbook>
</file>

<file path=xl/sharedStrings.xml><?xml version="1.0" encoding="utf-8"?>
<sst xmlns="http://schemas.openxmlformats.org/spreadsheetml/2006/main" count="4277" uniqueCount="620">
  <si>
    <t>Aspe</t>
  </si>
  <si>
    <t>Rekapitulace ceny</t>
  </si>
  <si>
    <t>S632000111</t>
  </si>
  <si>
    <t>Výstavba čekárenských přístřešků na zastávkách Padařov a Vrcovice</t>
  </si>
  <si>
    <t>ZŘ</t>
  </si>
  <si>
    <t>20221209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</si>
  <si>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</si>
  <si>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</si>
  <si>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</si>
  <si>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</si>
  <si>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</si>
  <si>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</si>
  <si>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</si>
  <si>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</si>
  <si>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D.2.1.1</t>
  </si>
  <si>
    <t>Železniční svršek a spodek</t>
  </si>
  <si>
    <t xml:space="preserve">  SO 01-10-01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</si>
  <si>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</si>
  <si>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</si>
  <si>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</si>
  <si>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</si>
  <si>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</si>
  <si>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</si>
  <si>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</si>
  <si>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</si>
  <si>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</si>
  <si>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</si>
  <si>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</si>
  <si>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</si>
  <si>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</si>
  <si>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</si>
  <si>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</si>
  <si>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</si>
  <si>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</si>
  <si>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</si>
  <si>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</si>
  <si>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</si>
  <si>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</si>
  <si>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</si>
  <si>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</si>
  <si>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</si>
  <si>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</si>
  <si>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</si>
  <si>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</si>
  <si>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01-10-01</t>
  </si>
  <si>
    <t>SD</t>
  </si>
  <si>
    <t>0</t>
  </si>
  <si>
    <t>Poplatky</t>
  </si>
  <si>
    <t>P</t>
  </si>
  <si>
    <t>1</t>
  </si>
  <si>
    <t>015150</t>
  </si>
  <si>
    <t/>
  </si>
  <si>
    <t>POPLATKY ZA LIKVIDACI ODPADŮ NEKONTAMINOVANÝCH - 17 05 08 ŠTĚRK Z KOLEJIŠTĚ (ODPAD PO RECYKLACI)</t>
  </si>
  <si>
    <t>T</t>
  </si>
  <si>
    <t>2022_OTSKP</t>
  </si>
  <si>
    <t>PP</t>
  </si>
  <si>
    <t>VV</t>
  </si>
  <si>
    <t>odměřeno dle situace - 50%odpad   
(90) * 2.1 t/m3</t>
  </si>
  <si>
    <t>TS</t>
  </si>
  <si>
    <t>Technická specifikace položky odpovídá příslušné cenové soustavě.</t>
  </si>
  <si>
    <t>015140</t>
  </si>
  <si>
    <t>POPLATKY ZA LIKVIDACI ODPADŮ NEKONTAMINOVANÝCH - 17 01 01 BETON Z DEMOLIC OBJEKTŮ, ZÁKLADŮ TV</t>
  </si>
  <si>
    <t>námezníky</t>
  </si>
  <si>
    <t>015111</t>
  </si>
  <si>
    <t>POPLATKY ZA LIKVIDACI ODPADŮ NEKONTAMINOVANÝCH - 17 05 04 VYTĚŽENÉ ZEMINY A HORNINY - I. TŘÍDA TĚŽITELNOSTI</t>
  </si>
  <si>
    <t>výkop</t>
  </si>
  <si>
    <t>(569.7)m3*2.05t/m3</t>
  </si>
  <si>
    <t>4</t>
  </si>
  <si>
    <t>015260</t>
  </si>
  <si>
    <t>POPLATKY ZA LIKVIDACI ODPADŮ NEKONTAMINOVANÝCH - 07 02 99 PRYŽOVÉ PODLOŽKY (ŽEL. SVRŠEK)</t>
  </si>
  <si>
    <t>dle demontáže kolejí</t>
  </si>
  <si>
    <t>0.026 + 0.039t</t>
  </si>
  <si>
    <t>Zemní práce</t>
  </si>
  <si>
    <t>5</t>
  </si>
  <si>
    <t>123738</t>
  </si>
  <si>
    <t>ODKOP PRO SPOD STAVBU SILNIC A ŽELEZNIC TŘ. I, ODVOZ DO 20KM</t>
  </si>
  <si>
    <t>M3</t>
  </si>
  <si>
    <t>569.7m3</t>
  </si>
  <si>
    <t>6</t>
  </si>
  <si>
    <t>18110</t>
  </si>
  <si>
    <t>ÚPRAVA PLÁNĚ SE ZHUTNĚNÍM V HORNINĚ TŘ. I</t>
  </si>
  <si>
    <t>M2</t>
  </si>
  <si>
    <t>úprava pláně</t>
  </si>
  <si>
    <t>odměřeno dle řezů</t>
  </si>
  <si>
    <t>Základy</t>
  </si>
  <si>
    <t>7</t>
  </si>
  <si>
    <t>12931</t>
  </si>
  <si>
    <t>ČIŠTĚNÍ PŘÍKOPŮ OD NÁNOSU DO 0,25M3/M</t>
  </si>
  <si>
    <t>M</t>
  </si>
  <si>
    <t>včetně ceny za dopravu na skládku a poplatku za uložení na skládku</t>
  </si>
  <si>
    <t>součet délek trativodů</t>
  </si>
  <si>
    <t>Komunikace</t>
  </si>
  <si>
    <t>8</t>
  </si>
  <si>
    <t>512550</t>
  </si>
  <si>
    <t>KOLEJOVÉ LOŽE - ZŘÍZENÍ Z KAMENIVA HRUBÉHO DRCENÉHO (ŠTĚRK)</t>
  </si>
  <si>
    <t>svršek + lože za výhybku č.1</t>
  </si>
  <si>
    <t>2.4*90</t>
  </si>
  <si>
    <t>9</t>
  </si>
  <si>
    <t>501101</t>
  </si>
  <si>
    <t>ZŘÍZENÍ KONSTRUKČNÍ VRSTVY TĚLESA ŽELEZNIČNÍHO SPODKU ZE ŠTĚRKODRTI NOVÉ</t>
  </si>
  <si>
    <t>konstrukční a sanační vrstva</t>
  </si>
  <si>
    <t>odměřeno dle situace</t>
  </si>
  <si>
    <t>10</t>
  </si>
  <si>
    <t>501430</t>
  </si>
  <si>
    <t>ZŘÍZENÍ KONSTRUKČNÍ VRSTVY TĚLESA ŽELEZNIČNÍHO SPODKU ZE ZEMINY ZLEPŠENÉ (STABILIZOVANÉ) VÁPNO-CEMENTEM</t>
  </si>
  <si>
    <t>odměřeno dle řezů   
2.09*90m)+výběhy17.5m=225.50</t>
  </si>
  <si>
    <t>11</t>
  </si>
  <si>
    <t>542121</t>
  </si>
  <si>
    <t>SMĚROVÉ A VÝŠKOVÉ VYROVNÁNÍ KOLEJE NA PRAŽCÍCH BETONOVÝCH DO 0,05 M</t>
  </si>
  <si>
    <t>12</t>
  </si>
  <si>
    <t>528131</t>
  </si>
  <si>
    <t>KOLEJ 49 E1, ROZD. "C", BEZSTYKOVÁ, PR. BET. PODKLADNICOVÝ, UP. TUHÉ</t>
  </si>
  <si>
    <t>nová kolej u nástupiště</t>
  </si>
  <si>
    <t>13</t>
  </si>
  <si>
    <t>545121</t>
  </si>
  <si>
    <t>SVAR KOLEJNIC (STEJNÉHO TVARU) 49 E1, T JEDNOTLIVĚ</t>
  </si>
  <si>
    <t>KUS</t>
  </si>
  <si>
    <t>14</t>
  </si>
  <si>
    <t>549111</t>
  </si>
  <si>
    <t>BROUŠENÍ KOLEJE A VÝHYBEK</t>
  </si>
  <si>
    <t>Ostatní konstrukce a práce</t>
  </si>
  <si>
    <t>15</t>
  </si>
  <si>
    <t>965010</t>
  </si>
  <si>
    <t>ODSTRANĚNÍ KOLEJOVÉHO LOŽE A DRÁŽNÍCH STEZEK</t>
  </si>
  <si>
    <t>odměřeno dle situace    
demontované koleje (90* 2.0 m2)</t>
  </si>
  <si>
    <t>16</t>
  </si>
  <si>
    <t>965021</t>
  </si>
  <si>
    <t>ODSTRANĚNÍ KOLEJOVÉHO LOŽE A DRÁŽNÍCH STEZEK - ODVOZ NA SKLÁDKU</t>
  </si>
  <si>
    <t>M3KM</t>
  </si>
  <si>
    <t>odvoz 20 km *  (kol. lože  - dosyp nástupišť)   
180 m3 * 20 km</t>
  </si>
  <si>
    <t>17</t>
  </si>
  <si>
    <t>965113</t>
  </si>
  <si>
    <t>DEMONTÁŽ KOLEJE NA BETONOVÝCH PRAŽCÍCH DO KOLEJOVÝCH POLÍ S ODVOZEM NA MONTÁŽNÍ ZÁKLADNU S NÁSLEDNÝM ROZEBRÁNÍM</t>
  </si>
  <si>
    <t>18</t>
  </si>
  <si>
    <t>965311</t>
  </si>
  <si>
    <t>ROZEBRÁNÍ PŘEJEZDU, PŘECHODU Z DÍLCŮ</t>
  </si>
  <si>
    <t>19</t>
  </si>
  <si>
    <t>921940</t>
  </si>
  <si>
    <t>MONTÁŽ PŘEJEZDU NEBO PŘECHODU Z JAKÝCHKOLIV VYZÍSKANÝCH NEBO REGENEROVANÝCH DÍLCŮ</t>
  </si>
  <si>
    <t>20</t>
  </si>
  <si>
    <t>965116</t>
  </si>
  <si>
    <t>DEMONTÁŽ KOLEJE NA BETONOVÝCH PRAŽCÍCH - ODVOZ ROZEBRANÝCH SOUČÁSTÍ (Z MÍSTA DEMONTÁŽE NEBO Z MONTÁŽNÍ ZÁKLADNY) K LIKVIDACI</t>
  </si>
  <si>
    <t>tkm</t>
  </si>
  <si>
    <t>součet hmotností všech materiálů kolejí na beton. Pr. (koleje, pražce, kolejivo, pryž)</t>
  </si>
  <si>
    <t>(4.449+3.992+43.460+0.026+0.039+0.394t) * 20 km</t>
  </si>
  <si>
    <t>D.2.1.2</t>
  </si>
  <si>
    <t>Nástupiště</t>
  </si>
  <si>
    <t xml:space="preserve">  SO 01-12-01.01</t>
  </si>
  <si>
    <t>nástupiště Padařov</t>
  </si>
  <si>
    <t>SO 01-12-01.01</t>
  </si>
  <si>
    <t>Všeobecné konstrukce a práce</t>
  </si>
  <si>
    <t>015113</t>
  </si>
  <si>
    <t>POPLATKY ZA LIKVIDACI ODPADŮ NEKONTAMINOVANÝCH - 17 05 04 VYTĚŽENÉ ZEMINY A HORNINY - III. TŘÍDA TĚŽITELNOSTI</t>
  </si>
  <si>
    <t>360*1,8=648 [A]</t>
  </si>
  <si>
    <t>158m2*2.05</t>
  </si>
  <si>
    <t>32</t>
  </si>
  <si>
    <t>015340</t>
  </si>
  <si>
    <t>POPLATKY ZA LIKVIDACI ODPADŮ NEKONTAMINOVANÝCH - 02 01 03 PAŘEZY</t>
  </si>
  <si>
    <t>122738</t>
  </si>
  <si>
    <t>ODKOPÁVKY A PROKOPÁVKY OBECNÉ TŘ. I, ODVOZ DO 20KM</t>
  </si>
  <si>
    <t>pod nástupištěm a přístupovou komunikací</t>
  </si>
  <si>
    <t>12110</t>
  </si>
  <si>
    <t>SEJMUTÍ ORNICE NEBO LESNÍ PŮDY</t>
  </si>
  <si>
    <t>13293</t>
  </si>
  <si>
    <t>HLOUBENÍ RÝH ŠÍŘ DO 2M PAŽ I NEPAŽ TŘ. III</t>
  </si>
  <si>
    <t>výkop pro odvodnění žlabů</t>
  </si>
  <si>
    <t>22*1*1.5</t>
  </si>
  <si>
    <t>17111</t>
  </si>
  <si>
    <t>ULOŽENÍ SYPANINY DO NÁSYPŮ SE ZLEPŠENÍM ZEMINY</t>
  </si>
  <si>
    <t>2.5m2*37m+2.7m2*20m</t>
  </si>
  <si>
    <t>17411</t>
  </si>
  <si>
    <t>ZÁSYP JAM A RÝH ZEMINOU SE ZHUTNĚNÍM</t>
  </si>
  <si>
    <t>18222</t>
  </si>
  <si>
    <t>ROZPROSTŘENÍ ORNICE VE SVAHU V TL DO 0,15M</t>
  </si>
  <si>
    <t>113+54</t>
  </si>
  <si>
    <t>31</t>
  </si>
  <si>
    <t>112028</t>
  </si>
  <si>
    <t>KÁCENÍ STROMŮ D KMENE DO 0,9M S ODSTRANĚNÍM PAŘEZŮ, ODVOZ DO 20KM</t>
  </si>
  <si>
    <t>Vodorovné konstrukce</t>
  </si>
  <si>
    <t>45152</t>
  </si>
  <si>
    <t>PODKLADNÍ A VÝPLŇOVÉ VRSTVY Z KAMENIVA DRCENÉHO</t>
  </si>
  <si>
    <t>štěrkopísek pod základ nástupištního prefabrikátu</t>
  </si>
  <si>
    <t>132.2m*0.05m2</t>
  </si>
  <si>
    <t>45131A</t>
  </si>
  <si>
    <t>PODKLADNÍ A VÝPLŇOVÉ VRSTVY Z PROSTÉHO BETONU C20/25</t>
  </si>
  <si>
    <t>základy pod nástupištní prefabrikáty    
PODKLADNÍ BETON C20/25n XF3</t>
  </si>
  <si>
    <t>132.2*0.16</t>
  </si>
  <si>
    <t>45145</t>
  </si>
  <si>
    <t>PODKL A VÝPLŇ VRSTVY Z MALTY CEMENTOVÉ</t>
  </si>
  <si>
    <t>pod nástupištní prefabrikáty</t>
  </si>
  <si>
    <t>132.2*0.01</t>
  </si>
  <si>
    <t>45157</t>
  </si>
  <si>
    <t>PODKLADNÍ A VÝPLŇOVÉ VRSTVY Z KAMENIVA TĚŽENÉHO</t>
  </si>
  <si>
    <t>pískové lože odvodnění</t>
  </si>
  <si>
    <t>22*0,5*0,15+9*0,3*0,5=3 [A]</t>
  </si>
  <si>
    <t>451573</t>
  </si>
  <si>
    <t>VÝPLŇ VRSTVY Z KAMENIVA TĚŽENÉHO, INDEX ZHUTNĚNÍ ID DO 0,9</t>
  </si>
  <si>
    <t>výplň ze štěrkodrti pod nástupištěm</t>
  </si>
  <si>
    <t>2,84*90=255.6 [A]</t>
  </si>
  <si>
    <t>58251</t>
  </si>
  <si>
    <t>DLÁŽDĚNÉ KRYTY Z BETONOVÝCH DLAŽDIC DO LOŽE Z KAMENIVA</t>
  </si>
  <si>
    <t>betonová dlažba, bez zkosených hran, 200x200mm</t>
  </si>
  <si>
    <t>48.5+238.6</t>
  </si>
  <si>
    <t>56322</t>
  </si>
  <si>
    <t>VOZOVKOVÉ VRSTVY Z VIBROVANÉHO ŠTĚRKU TL. DO 100MM</t>
  </si>
  <si>
    <t>56334</t>
  </si>
  <si>
    <t>VOZOVKOVÉ VRSTVY ZE ŠTĚRKODRTI TL. DO 200MM</t>
  </si>
  <si>
    <t>štěrkodrť 0/32mm tl. 200 mm</t>
  </si>
  <si>
    <t>"odměřeno ze situace    
130,65+8,54+98,4+(60*0,4)=261,590 [A]"</t>
  </si>
  <si>
    <t>Potrubí</t>
  </si>
  <si>
    <t>897724</t>
  </si>
  <si>
    <t>ČISTÍCÍ KUSY ŠTĚRBIN ŽLABŮ Z BETON DÍLCŮ SV. ŠÍŘKY DO 250MM</t>
  </si>
  <si>
    <t>897624</t>
  </si>
  <si>
    <t>VPUSŤ ŠTĚRBINOVÝCH ŽLABŮ Z BETON DÍLCŮ SV. ŠÍŘKY DO 250MM</t>
  </si>
  <si>
    <t>87434</t>
  </si>
  <si>
    <t>POTRUBÍ Z TRUB PLASTOVÝCH ODPADNÍCH DN DO 200MM</t>
  </si>
  <si>
    <t>899642</t>
  </si>
  <si>
    <t>ZKOUŠKA VODOTĚSNOSTI POTRUBÍ DN DO 200MM</t>
  </si>
  <si>
    <t>21</t>
  </si>
  <si>
    <t>924420</t>
  </si>
  <si>
    <t>NÁSTUPIŠTĚ L (H) BEZ KONZOLOVÝCH DESEK</t>
  </si>
  <si>
    <t>dle projektové dokumentace, prefa díly H130 s protiskluznou úpravou    
konstrukce vychází ze vzorového listu železničního spodku Ž 8.42-N</t>
  </si>
  <si>
    <t>22</t>
  </si>
  <si>
    <t>924700</t>
  </si>
  <si>
    <t>NÁSTUPIŠTĚ ATYPICKÁ</t>
  </si>
  <si>
    <t>atypický L, prefabrikát 1:2 (rampa)</t>
  </si>
  <si>
    <t>23</t>
  </si>
  <si>
    <t>917223</t>
  </si>
  <si>
    <t>SILNIČNÍ A CHODNÍKOVÉ OBRUBY Z BETONOVÝCH OBRUBNÍKŮ ŠÍŘ 100MM</t>
  </si>
  <si>
    <t>37+12+2.5+3.9+8.5+2.5+15+4.5+2.5=88.4m</t>
  </si>
  <si>
    <t>24</t>
  </si>
  <si>
    <t>924912</t>
  </si>
  <si>
    <t>NÁSTUPIŠTĚ - VAROVNÝ PÁS ŠÍŘKY 0,40 M Z DLAŽDIC S RELIEFNÍM POVRCHEM</t>
  </si>
  <si>
    <t>25</t>
  </si>
  <si>
    <t>924913</t>
  </si>
  <si>
    <t>NÁSTUPIŠTĚ - OPTICKÉ ZNAČENÍ NÁTĚREM ŠÍŘKY 0,15 M, ODSTÍN ŽLUTÁ 6200</t>
  </si>
  <si>
    <t>26</t>
  </si>
  <si>
    <t>924914</t>
  </si>
  <si>
    <t>NÁSTUPIŠTĚ - SIGNÁLNÍ PÁS Z DLAŽDIC S RELIÉFNÍM POVRCHEM</t>
  </si>
  <si>
    <t>27</t>
  </si>
  <si>
    <t>R911FE1A</t>
  </si>
  <si>
    <t>SVODIDLO BETON, ÚROVEŇ ZADRŽ H4 VÝŠ 1,2M - DODÁVKA A MONTÁŽ</t>
  </si>
  <si>
    <t>[bez vazby na CS]</t>
  </si>
  <si>
    <t>se zábradlím</t>
  </si>
  <si>
    <t>položka zahrnuje:   
- kompletní dodávku všech dílů betonového svodidla včetně spojovacích prvků   
- osazení svodidla   
- přechod na jiný typ svodidla nebo přes mostní závěr   
nezahrnuje odrazky nebo retroreflexní fólie   
nezahrnuje podkladní vrstvu</t>
  </si>
  <si>
    <t>28</t>
  </si>
  <si>
    <t>R99999</t>
  </si>
  <si>
    <t>PROTIEROZNÍ SÍŤ - DODÁVKA MONTÁŽ</t>
  </si>
  <si>
    <t>Položka zahrnuje:   
- kotvení sítě a kotevní materiál   
- dodávku a pokládku předepsané síťoviny   
- úpravu, očištění a ochranu podkladu   
- přichycení k podkladu, případně zatížení   
- úpravy spojů a zajištění okrajů   
- úpravy pro odvodnění   
- nutné přesahy   
- mimostaveništní a vnitrostaveništní dopravu</t>
  </si>
  <si>
    <t>29</t>
  </si>
  <si>
    <t>R9111B1</t>
  </si>
  <si>
    <t>ZÁBRADLÍ SILNIČNÍ SE SVISLOU VÝPLNÍ - DODÁVKA A MONTÁŽ</t>
  </si>
  <si>
    <t>dle projektové dokumentace</t>
  </si>
  <si>
    <t>12+20+9</t>
  </si>
  <si>
    <t>"položka zahrnuje:    
- dodání zábradlí včetně předepsané povrchové úpravy    
- vnitro i mimo staveništní dopravu, vykládku, nakládku    
- osazení sloupků zaberaněním nebo osazením do betonových bloků (včetně betonových bloků a nutných zemních prací)    
- případné bednění ( trubku) betonové patky v gabionové zdi    
- kotvení sloupků, t.j. kotevní desky, šrouby z nerez oceli, vrty a zálivku, pokud zadávací dokumentace nestanoví jinak    
- případné nivelační hmoty pod kotevní desky"</t>
  </si>
  <si>
    <t>30</t>
  </si>
  <si>
    <t>R93767</t>
  </si>
  <si>
    <t>MONTÁŽ A STAVEBNÍ PŘÍPRAVA PRO MOBILIÁŘ</t>
  </si>
  <si>
    <t>KPL</t>
  </si>
  <si>
    <t>zahrnuje veškeré náklady spojené s objednatelem požadovanými pracemi</t>
  </si>
  <si>
    <t xml:space="preserve">  SO 02-12-01.01</t>
  </si>
  <si>
    <t>nástupiště Vrcovice</t>
  </si>
  <si>
    <t>SO 02-12-01.01</t>
  </si>
  <si>
    <t>405*1,8=729 [A]</t>
  </si>
  <si>
    <t>122938</t>
  </si>
  <si>
    <t>ODKOPÁVKY A PROKOPÁVKY OBECNÉ TŘ. III, ODVOZ DO 20KM</t>
  </si>
  <si>
    <t>4.5m2*90m</t>
  </si>
  <si>
    <t>125m2*0.15=18.75</t>
  </si>
  <si>
    <t>2.5m2*125m</t>
  </si>
  <si>
    <t>dle situace</t>
  </si>
  <si>
    <t>120.2m*0.05m2</t>
  </si>
  <si>
    <t>120.2*0.16</t>
  </si>
  <si>
    <t>120.2*0.001</t>
  </si>
  <si>
    <t>pískové lože odvodnění nástupiště</t>
  </si>
  <si>
    <t>22*0,5*0,15+12*0,3*0,5=3 [A]</t>
  </si>
  <si>
    <t>58401</t>
  </si>
  <si>
    <t>VOZOVKOVÉ KRYTY Z VEGETAČNÍCH DÍLCŮ DO LOŽE Z KAM TL DO 100MM</t>
  </si>
  <si>
    <t>1.6+1+1.6+2+2</t>
  </si>
  <si>
    <t>65+2.3+4+11.6+5+1.8+7.8+9.6+3.1=110.2</t>
  </si>
  <si>
    <t>D.2.2</t>
  </si>
  <si>
    <t>Pozemní stavební objekty</t>
  </si>
  <si>
    <t xml:space="preserve">  SO 01-71-01</t>
  </si>
  <si>
    <t>Zast. Padařov, úprava střechy na stávající VB</t>
  </si>
  <si>
    <t>SO 01-71-01</t>
  </si>
  <si>
    <t>Svislé a kompletní konstrukce</t>
  </si>
  <si>
    <t>311272111</t>
  </si>
  <si>
    <t>Zdivo z pórobetonových tvárnic na tenké maltové lože, tl. zdiva 250 mm pevnost tvárnic do P2, objemová hmotnost do 450 kg/m3 hladkých</t>
  </si>
  <si>
    <t>CS ÚRS 2022 02</t>
  </si>
  <si>
    <t>0.2*44.78=8,956 [A]</t>
  </si>
  <si>
    <t>314231511</t>
  </si>
  <si>
    <t>Zdivo komínových nebo ventilačních těles dosavadních objektů volně stojících nad střešní rovinou na maltu cementovou včetně spárování, o průřezu průdu</t>
  </si>
  <si>
    <t>Zdivo komínových nebo ventilačních těles dosavadních objektů volně stojících nad střešní rovinou na maltu cementovou včetně spárování, o průřezu průduchu do 150x150 mm z cihel pálených plných, pevnosti P 40 dl. 290 mm,</t>
  </si>
  <si>
    <t>0.45*0.45*(1.072+0.733+4.35)=1,246 [A]</t>
  </si>
  <si>
    <t>Úpravy povrchů, podlahy a osazování výplní</t>
  </si>
  <si>
    <t>612323111</t>
  </si>
  <si>
    <t>Omítka vápenocementová vnitřních ploch hladkých nanášená ručně jednovrstvá hladká, na neomítnutý bezesparý podklad, tloušťky do 5 mm stěn</t>
  </si>
  <si>
    <t>622311301</t>
  </si>
  <si>
    <t>Omítka vápenná vnějších ploch nanášená strojně jednovrstvá, tloušťky do 15 mm hrubá nezatřená stěn</t>
  </si>
  <si>
    <t>762</t>
  </si>
  <si>
    <t>Konstrukce tesařské</t>
  </si>
  <si>
    <t>762085111</t>
  </si>
  <si>
    <t>Montáž ocelových spojovacích prostředků (materiál ve specifikaci) svorníků nebo šroubů délky do 150 mm</t>
  </si>
  <si>
    <t>31197004</t>
  </si>
  <si>
    <t>tyč závitová Pz 4.6 M12</t>
  </si>
  <si>
    <t>41*0.15=6,150 [A]   
A * 1.1Koeficient množství=6,765 [B]</t>
  </si>
  <si>
    <t>31121004</t>
  </si>
  <si>
    <t>podložka pod dřevěnou konstrukci DIN 440 D 12mm</t>
  </si>
  <si>
    <t>100 kus</t>
  </si>
  <si>
    <t>31111006</t>
  </si>
  <si>
    <t>matice přesná šestihranná Pz DIN 934-8 M12</t>
  </si>
  <si>
    <t>762085113</t>
  </si>
  <si>
    <t>Montáž ocelových spojovacích prostředků (materiál ve specifikaci) svorníků nebo šroubů délky přes 300 do 450 mm</t>
  </si>
  <si>
    <t>12+8=20,000 [A]</t>
  </si>
  <si>
    <t>20*0.35=7,000 [A]   
A * 1.1Koeficient množství=7,700 [B]</t>
  </si>
  <si>
    <t>762131134</t>
  </si>
  <si>
    <t>Montáž bednění stěn z hrubých prken tl. do 32 mm na sraz s olištováním spár</t>
  </si>
  <si>
    <t>6.85+7.4=14,250 [A]</t>
  </si>
  <si>
    <t>59030719</t>
  </si>
  <si>
    <t>lišta nárazuodolná 45x14mm</t>
  </si>
  <si>
    <t>61191182</t>
  </si>
  <si>
    <t>palubky obkladové smrk profil klasický 19x196mm jakost A/B</t>
  </si>
  <si>
    <t>762331811</t>
  </si>
  <si>
    <t>Demontáž vázaných konstrukcí krovů sklonu do 60° z hranolů, hranolků, fošen, průřezové plochy do 120 cm2</t>
  </si>
  <si>
    <t>14.45=14,450 [A]</t>
  </si>
  <si>
    <t>762331812</t>
  </si>
  <si>
    <t>Demontáž vázaných konstrukcí krovů sklonu do 60° z hranolů, hranolků, fošen, průřezové plochy přes 120 do 224 cm2</t>
  </si>
  <si>
    <t>268.94=268,940 [A]</t>
  </si>
  <si>
    <t>762331813</t>
  </si>
  <si>
    <t>Demontáž vázaných konstrukcí krovů sklonu do 60° z hranolů, hranolků, fošen, průřezové plochy přes 224 do 288 cm2</t>
  </si>
  <si>
    <t>41.88=41,880 [A]</t>
  </si>
  <si>
    <t>762331814</t>
  </si>
  <si>
    <t>Demontáž vázaných konstrukcí krovů sklonu do 60° z hranolů, hranolků, fošen, průřezové plochy přes 288 do 450 cm2</t>
  </si>
  <si>
    <t>26.6=26,600 [A]</t>
  </si>
  <si>
    <t>762332131</t>
  </si>
  <si>
    <t>Montáž vázaných konstrukcí krovů střech pultových, sedlových, valbových, stanových čtvercového nebo obdélníkového půdorysu z řeziva hraněného průřezov</t>
  </si>
  <si>
    <t>Montáž vázaných konstrukcí krovů střech pultových, sedlových, valbových, stanových čtvercového nebo obdélníkového půdorysu z řeziva hraněného průřezové plochy do 120 cm2</t>
  </si>
  <si>
    <t>Kleštiny 150/80   
5*1.81=9,050 [A]   
Sloupky 100/100   
1.35*4=5,400 [B]   
Celkem: A+B=14,450 [C]</t>
  </si>
  <si>
    <t>61231000</t>
  </si>
  <si>
    <t>kolík dub/akát dl 250mm D 20mm</t>
  </si>
  <si>
    <t>60512125</t>
  </si>
  <si>
    <t>hranol stavební řezivo průřezu do 120cm2 do dl 6m</t>
  </si>
  <si>
    <t>0.111+0.054=0,165 [A]</t>
  </si>
  <si>
    <t>762332132</t>
  </si>
  <si>
    <t>Montáž vázaných konstrukcí krovů střech pultových, sedlových, valbových, stanových čtvercového nebo obdélníkového půdorysu z řeziva hraněného průřezové plochy přes 120 do 224 cm2</t>
  </si>
  <si>
    <t>Krokev 160/120   
4.65*18+3.88*22+3.66*7+3.25*7+5.68*2+3.9*2+3.12*2+2.8*2+2.02*2+1.7*2+0.89+0.66*1=257,420 [A]   
Pásky 150/120   
1.28*9=11,520 [B]   
Celkem: A+B=268,940 [C]</t>
  </si>
  <si>
    <t>60512130</t>
  </si>
  <si>
    <t>hranol stavební řezivo průřezu do 224cm2 do dl 6m</t>
  </si>
  <si>
    <t>257.42*0.12*0.16+1.28*9*0.15*0.12=5,150 [A]</t>
  </si>
  <si>
    <t>33</t>
  </si>
  <si>
    <t>762332133</t>
  </si>
  <si>
    <t>Montáž vázaných konstrukcí krovů střech pultových, sedlových, valbových, stanových čtvercového nebo obdélníkového půdorysu z řeziva hraněného průřezové plochy přes 224 do 288 cm2</t>
  </si>
  <si>
    <t>34</t>
  </si>
  <si>
    <t>60512135</t>
  </si>
  <si>
    <t>hranol stavební řezivo průřezu do 288cm2 do dl 6m</t>
  </si>
  <si>
    <t>41.88*0.15*0.15=0,942 [A]</t>
  </si>
  <si>
    <t>35</t>
  </si>
  <si>
    <t>762332134</t>
  </si>
  <si>
    <t>Montáž vázaných konstrukcí krovů střech pultových, sedlových, valbových, stanových čtvercového nebo obdélníkového půdorysu z řeziva hraněného průřezové plochy přes 288 do 450 cm2</t>
  </si>
  <si>
    <t>Vaznice 200/150   
13+13.6=26,600 [A]</t>
  </si>
  <si>
    <t>36</t>
  </si>
  <si>
    <t>60512142</t>
  </si>
  <si>
    <t>hranol stavební řezivo průřezu do 450cm2 přes dl 8m</t>
  </si>
  <si>
    <t>26.600*0.2*0.15=0,798 [A]</t>
  </si>
  <si>
    <t>37</t>
  </si>
  <si>
    <t>762342314</t>
  </si>
  <si>
    <t>Montáž laťování střech složitých sklonu do 60° při osové vzdálenosti latí přes 150 do 360 mm</t>
  </si>
  <si>
    <t>214.761=214,761 [A]</t>
  </si>
  <si>
    <t>38</t>
  </si>
  <si>
    <t>60514101</t>
  </si>
  <si>
    <t>řezivo jehličnaté lať 10-25cm2</t>
  </si>
  <si>
    <t>214.761*0.0075=1,611 [A]</t>
  </si>
  <si>
    <t>39</t>
  </si>
  <si>
    <t>762342316</t>
  </si>
  <si>
    <t>Montáž laťování střech složitých sklonu do 60° při osové vzdálenosti latí přes 360 do 600 mm</t>
  </si>
  <si>
    <t>40</t>
  </si>
  <si>
    <t>257.42*0.04*0.06=0,618 [A]</t>
  </si>
  <si>
    <t>41</t>
  </si>
  <si>
    <t>762342812</t>
  </si>
  <si>
    <t>Demontáž bednění a laťování laťování střech sklonu do 60° se všemi nadstřešními konstrukcemi, z latí průřezové plochy do 25 cm2 při osové vzdálenosti</t>
  </si>
  <si>
    <t>Demontáž bednění a laťování laťování střech sklonu do 60° se všemi nadstřešními konstrukcemi, z latí průřezové plochy do 25 cm2 při osové vzdálenosti přes 0,22 do 0,50 m</t>
  </si>
  <si>
    <t>186.4211/0.8660254-2*0.5*0.5=214,761 [A]</t>
  </si>
  <si>
    <t>42</t>
  </si>
  <si>
    <t>762842121</t>
  </si>
  <si>
    <t>Montáž podbíjení střech šikmých, vnějšího přesahu šířky do 0,8 m (pouze pro prkna přibíjená rovnoběžně s krokvemi) z hoblovaných prken na sraz</t>
  </si>
  <si>
    <t>43</t>
  </si>
  <si>
    <t>61191181</t>
  </si>
  <si>
    <t>palubky obkladové smrk profil klasický 19x170mm jakost A/B</t>
  </si>
  <si>
    <t>44</t>
  </si>
  <si>
    <t>60.16*0.06*0.04=0,144 [A]</t>
  </si>
  <si>
    <t>45</t>
  </si>
  <si>
    <t>998762101</t>
  </si>
  <si>
    <t>Přesun hmot pro konstrukce tesařské stanovený z hmotnosti přesunovaného materiálu vodorovná dopravní vzdálenost do 50 m v objektech výšky do 6 m</t>
  </si>
  <si>
    <t>764</t>
  </si>
  <si>
    <t>Konstrukce klempířské</t>
  </si>
  <si>
    <t>46</t>
  </si>
  <si>
    <t>764001891</t>
  </si>
  <si>
    <t>Demontáž klempířských konstrukcí oplechování úžlabí do suti</t>
  </si>
  <si>
    <t>47</t>
  </si>
  <si>
    <t>764002801</t>
  </si>
  <si>
    <t>Demontáž klempířských konstrukcí závětrné lišty do suti</t>
  </si>
  <si>
    <t>48</t>
  </si>
  <si>
    <t>764002821</t>
  </si>
  <si>
    <t>Demontáž klempířských konstrukcí střešního výlezu do suti</t>
  </si>
  <si>
    <t>49</t>
  </si>
  <si>
    <t>764002871</t>
  </si>
  <si>
    <t>Demontáž klempířských konstrukcí lemování zdí do suti</t>
  </si>
  <si>
    <t>0.65*4*3=7,800 [A]</t>
  </si>
  <si>
    <t>50</t>
  </si>
  <si>
    <t>764004801</t>
  </si>
  <si>
    <t>Demontáž klempířských konstrukcí žlabu podokapního do suti</t>
  </si>
  <si>
    <t>51</t>
  </si>
  <si>
    <t>764004861</t>
  </si>
  <si>
    <t>Demontáž klempířských konstrukcí svodu do suti</t>
  </si>
  <si>
    <t>52</t>
  </si>
  <si>
    <t>764212612</t>
  </si>
  <si>
    <t>Oplechování střešních prvků z pozinkovaného plechu s povrchovou úpravou úžlabí rš 1000 mm</t>
  </si>
  <si>
    <t>9.9/0.8660254=11,432 [A]</t>
  </si>
  <si>
    <t>53</t>
  </si>
  <si>
    <t>764311435</t>
  </si>
  <si>
    <t>Lemování zdí z pozinkovaného plechu boční nebo horní oblé nebo ze segmentů, střech s krytinou prejzovou nebo vlnitou rš 400 mm</t>
  </si>
  <si>
    <t>0.65*3*3=5,850 [A]</t>
  </si>
  <si>
    <t>54</t>
  </si>
  <si>
    <t>764312435</t>
  </si>
  <si>
    <t>Lemování zdí z pozinkovaného plechu spodní s formováním do tvaru krytiny oblé nebo ze segmentů, střech s krytinou prejzovou nebo vlnitou rš 400 mm</t>
  </si>
  <si>
    <t>0.65*3=1,950 [A]</t>
  </si>
  <si>
    <t>55</t>
  </si>
  <si>
    <t>764511403</t>
  </si>
  <si>
    <t>Žlab podokapní z pozinkovaného plechu včetně háků a čel půlkruhový rš 250 mm</t>
  </si>
  <si>
    <t>56</t>
  </si>
  <si>
    <t>764511423</t>
  </si>
  <si>
    <t>Žlab podokapní z pozinkovaného plechu včetně háků a čel roh nebo kout, žlabu půlkruhového rš 250 mm</t>
  </si>
  <si>
    <t>57</t>
  </si>
  <si>
    <t>764511443</t>
  </si>
  <si>
    <t>Žlab podokapní z pozinkovaného plechu včetně háků a čel kotlík oválný (trychtýřový), rš žlabu/průměr svodu 250/80 mm</t>
  </si>
  <si>
    <t>58</t>
  </si>
  <si>
    <t>764518421</t>
  </si>
  <si>
    <t>Svod z pozinkovaného plechu včetně objímek, kolen a odskoků kruhový, průměru 80 mm</t>
  </si>
  <si>
    <t>4*3.4=13,600 [A]</t>
  </si>
  <si>
    <t>765</t>
  </si>
  <si>
    <t>Krytina skládaná</t>
  </si>
  <si>
    <t>59</t>
  </si>
  <si>
    <t>765111821</t>
  </si>
  <si>
    <t>Demontáž krytiny keramické hladké (bobrovky), sklonu do 30° na sucho do suti</t>
  </si>
  <si>
    <t>60</t>
  </si>
  <si>
    <t>765113011</t>
  </si>
  <si>
    <t>Krytina keramická drážková sklonu střechy do 30° na sucho velkoformátová (do 12ks/m2) režná</t>
  </si>
  <si>
    <t>61</t>
  </si>
  <si>
    <t>765113121</t>
  </si>
  <si>
    <t>Krytina keramická drážková sklonu střechy do 30° okapová hrana s větrací mřížkou jednoduchou</t>
  </si>
  <si>
    <t>62</t>
  </si>
  <si>
    <t>765113321</t>
  </si>
  <si>
    <t>Krytina keramická drážková sklonu střechy do 30° hřeben na sucho s větracím pásem hliníkovým z hřebenáčů režných</t>
  </si>
  <si>
    <t>63</t>
  </si>
  <si>
    <t>765113551</t>
  </si>
  <si>
    <t>Krytina keramická drážková sklonu střechy do 30° štítová hrana na sucho z okrajových tašek velkoformátových (do 3 ks/m) režných</t>
  </si>
  <si>
    <t>25.32/0.8660254=29,237 [A]</t>
  </si>
  <si>
    <t>64</t>
  </si>
  <si>
    <t>765191011</t>
  </si>
  <si>
    <t>Montáž pojistné hydroizolační nebo parotěsné fólie kladené ve sklonu přes 20° volně na krokve</t>
  </si>
  <si>
    <t>65</t>
  </si>
  <si>
    <t>28329268</t>
  </si>
  <si>
    <t>fólie nekontaktní nízkodifuzně propustná PE mikroperforovaná pro doplňkovou hydroizolační vrstvu třípláštových střech (reakce na oheň - třída E) 140g/</t>
  </si>
  <si>
    <t>fólie nekontaktní nízkodifuzně propustná PE mikroperforovaná pro doplňkovou hydroizolační vrstvu třípláštových střech (reakce na oheň - třída E) 140g/m2</t>
  </si>
  <si>
    <t>66</t>
  </si>
  <si>
    <t>998765101</t>
  </si>
  <si>
    <t>Přesun hmot pro krytiny skládané stanovený z hmotnosti přesunovaného materiálu vodorovná dopravní vzdálenost do 50 m na objektech výšky do 6 m</t>
  </si>
  <si>
    <t>766</t>
  </si>
  <si>
    <t>Konstrukce truhlářské</t>
  </si>
  <si>
    <t>67</t>
  </si>
  <si>
    <t>766671021</t>
  </si>
  <si>
    <t>Montáž střešních oken dřevěných nebo plastových kyvných, výklopných/kyvných s okenním rámem a lemováním, s plisovaným límcem, s napojením na krytinu d</t>
  </si>
  <si>
    <t>Montáž střešních oken dřevěných nebo plastových kyvných, výklopných/kyvných s okenním rámem a lemováním, s plisovaným límcem, s napojením na krytinu do krytiny tvarované, rozměru 55 x 78 cm</t>
  </si>
  <si>
    <t>68</t>
  </si>
  <si>
    <t>59244308</t>
  </si>
  <si>
    <t>okno střešní výstupní kovové otvor 500x600mm</t>
  </si>
  <si>
    <t>Ostatní konstrukce a práce, bourání</t>
  </si>
  <si>
    <t>941311111</t>
  </si>
  <si>
    <t>Montáž lešení řadového modulového lehkého pracovního s podlahami s provozním zatížením tř. 3 do 200 kg/m2 šířky tř. SW06 od 0,6 do 0,9 m, výšky do 10</t>
  </si>
  <si>
    <t>Montáž lešení řadového modulového lehkého pracovního s podlahami s provozním zatížením tř. 3 do 200 kg/m2 šířky tř. SW06 od 0,6 do 0,9 m, výšky do 10 m</t>
  </si>
  <si>
    <t>(8.2+7)*3.5=53,200 [A]</t>
  </si>
  <si>
    <t>941311211</t>
  </si>
  <si>
    <t>Montáž lešení řadového modulového lehkého pracovního s podlahami s provozním zatížením tř. 3 do 200 kg/m2 Příplatek za první a každý další den použití</t>
  </si>
  <si>
    <t>Montáž lešení řadového modulového lehkého pracovního s podlahami s provozním zatížením tř. 3 do 200 kg/m2 Příplatek za první a každý další den použití lešení k ceně -1111 nebo -1112</t>
  </si>
  <si>
    <t>53.200*14=744,800 [A]</t>
  </si>
  <si>
    <t>941311811</t>
  </si>
  <si>
    <t>Demontáž lešení řadového modulového lehkého pracovního s podlahami s provozním zatížením tř. 3 do 200 kg/m2 šířky SW06 od 0,6 do 0,9 m, výšky do 10 m</t>
  </si>
  <si>
    <t>953962113</t>
  </si>
  <si>
    <t>Kotvy chemické s vyvrtáním otvoru do zdiva z plných cihel tmel, hloubka 80 mm, velikost M 12</t>
  </si>
  <si>
    <t>962023390</t>
  </si>
  <si>
    <t>Bourání zdiva nadzákladového smíšeného na maltu vápennou nebo vápenocementovou, objemu do 1 m3</t>
  </si>
  <si>
    <t>0.2*44.78*0.3=2,687 [A]</t>
  </si>
  <si>
    <t>962032631</t>
  </si>
  <si>
    <t>Bourání zdiva nadzákladového z cihel nebo tvárnic komínového z cihel pálených, šamotových nebo vápenopískových nad střechou na maltu vápennou nebo váp</t>
  </si>
  <si>
    <t>Bourání zdiva nadzákladového z cihel nebo tvárnic komínového z cihel pálených, šamotových nebo vápenopískových nad střechou na maltu vápennou nebo vápenocementovou</t>
  </si>
  <si>
    <t>997</t>
  </si>
  <si>
    <t>Přesun sutě</t>
  </si>
  <si>
    <t>997013501</t>
  </si>
  <si>
    <t>Odvoz suti a vybouraných hmot na skládku nebo meziskládku se složením, na vzdálenost do 1 km</t>
  </si>
  <si>
    <t>997013509</t>
  </si>
  <si>
    <t>Odvoz suti a vybouraných hmot na skládku nebo meziskládku se složením, na vzdálenost Příplatek k ceně za každý další i započatý 1 km přes 1 km</t>
  </si>
  <si>
    <t>29.157*15=437,355 [A]</t>
  </si>
  <si>
    <t>997013631</t>
  </si>
  <si>
    <t>Poplatek za uložení stavebního odpadu na skládce (skládkovné) směsného stavebního a demoličního zatříděného do Katalogu odpadů pod kódem 17 09 04</t>
  </si>
  <si>
    <t>998</t>
  </si>
  <si>
    <t>Přesun hmot</t>
  </si>
  <si>
    <t>998011001</t>
  </si>
  <si>
    <t>Přesun hmot pro budovy občanské výstavby, bydlení, výrobu a služby s nosnou svislou konstrukcí zděnou z cihel, tvárnic nebo kamene vodorovná dopravní</t>
  </si>
  <si>
    <t>Přesun hmot pro budovy občanské výstavby, bydlení, výrobu a služby s nosnou svislou konstrukcí zděnou z cihel, tvárnic nebo kamene vodorovná dopravní vzdálenost do 100 m pro budovy výšky do 6 m</t>
  </si>
  <si>
    <t xml:space="preserve">  SO 02-71-01</t>
  </si>
  <si>
    <t>Zast. Vrcovice, úprava střechy na stávající VB</t>
  </si>
  <si>
    <t>SO 02-71-01</t>
  </si>
  <si>
    <t>622635091</t>
  </si>
  <si>
    <t>Oprava spárování cihelného zdiva cementovou maltou včetně vysekání a vyčištění spár komínového nad střechou, v rozsahu opravované plochy přes 40 do 50</t>
  </si>
  <si>
    <t>Oprava spárování cihelného zdiva cementovou maltou včetně vysekání a vyčištění spár komínového nad střechou, v rozsahu opravované plochy přes 40 do 50 %</t>
  </si>
  <si>
    <t>0.45*4*(1.072+0.733+4.35)=11,079 [A]</t>
  </si>
  <si>
    <t>0.65*4*2=5,200 [A]</t>
  </si>
  <si>
    <t>0.65*3*2=3,900 [A]</t>
  </si>
  <si>
    <t>0.65*2=1,300 [A]</t>
  </si>
  <si>
    <t>998764101</t>
  </si>
  <si>
    <t>Přesun hmot pro konstrukce klempířské stanovený z hmotnosti přesunovaného materiálu vodorovná dopravní vzdálenost do 50 m v objektech výšky do 6 m</t>
  </si>
  <si>
    <t>27.171*10=271,710 [A]</t>
  </si>
  <si>
    <t>D.2.3.6</t>
  </si>
  <si>
    <t>Rozvodny vn, nn, osvětlení a dálkové ovládání odpojovačů</t>
  </si>
  <si>
    <t xml:space="preserve">  SO 01-86-01</t>
  </si>
  <si>
    <t>Zastávka Padařov - silnoproudá elektrotechnika</t>
  </si>
  <si>
    <t>SO 01-86-01</t>
  </si>
  <si>
    <t>13273A</t>
  </si>
  <si>
    <t>HLOUBENÍ RÝH ŠÍŘ DO 2M PAŽ I NEPAŽ TŘ. I - BEZ DOPRAVY</t>
  </si>
  <si>
    <t>Přidružená stavební výroba</t>
  </si>
  <si>
    <t>743F21</t>
  </si>
  <si>
    <t>SKŘÍŇ ELEKTROMĚROVÁ V KOMPAKTNÍM PILÍŘI PRO PŘÍMÉ MĚŘENÍ DO 80 A JEDNOSAZBOVÉ VČETNĚ VÝSTROJE</t>
  </si>
  <si>
    <t>744145</t>
  </si>
  <si>
    <t>ROZVODNICE NN PRÁZDNÁ PLASTOVÁ, MIN. IP 55, TŘÍDA IZOLACE II, 510-800 X 910- 1500 MM</t>
  </si>
  <si>
    <t>744633</t>
  </si>
  <si>
    <t>JISTIČ TŘÍPÓLOVÝ (10 KA) OD 13 DO 20 A</t>
  </si>
  <si>
    <t>744613</t>
  </si>
  <si>
    <t>JISTIČ JEDNOPÓLOVÝ (10 KA) OD 13 DO 20 A</t>
  </si>
  <si>
    <t>744612</t>
  </si>
  <si>
    <t>JISTIČ JEDNOPÓLOVÝ (10 KA) OD 4 DO 10 A</t>
  </si>
  <si>
    <t>744K21</t>
  </si>
  <si>
    <t>STYKAČ ČTYŘPÓLOVÝ DO 25 A</t>
  </si>
  <si>
    <t>741242</t>
  </si>
  <si>
    <t>SPÍNAČ INSTALAČNÍ STMÍVAČ, OVLADAČ OSTATNÍ NÁSTĚNNÝ - KRYTÍ MIN. IP 44</t>
  </si>
  <si>
    <t>741212</t>
  </si>
  <si>
    <t>SPÍNAČ INSTALAČNÍ JEDNODUCHÝ KOMPLETNÍ NÁSTĚNNÝ - KRYTÍ MIN. IP 44</t>
  </si>
  <si>
    <t>744Q21</t>
  </si>
  <si>
    <t>SVODIČ PŘEPĚTÍ TYP 1+2 (TŘÍDA B+C) 1-2 PÓLOVÝ</t>
  </si>
  <si>
    <t>744O14</t>
  </si>
  <si>
    <t>ELEKTROMĚR</t>
  </si>
  <si>
    <t>742G11</t>
  </si>
  <si>
    <t>KABEL NN DVOU- A TŘÍŽÍLOVÝ CU S PLASTOVOU IZOLACÍ DO 2,5 MM2</t>
  </si>
  <si>
    <t>742L12</t>
  </si>
  <si>
    <t>UKONČENÍ DVOU AŽ PĚTIŽÍLOVÉHO KABELU V ROZVADĚČI NEBO NA PŘÍSTROJI OD 4 DO 16 MM2</t>
  </si>
  <si>
    <t>742L11</t>
  </si>
  <si>
    <t>UKONČENÍ DVOU AŽ PĚTIŽÍLOVÉHO KABELU V ROZVADĚČI NEBO NA PŘÍSTROJI DO 2,5 MM2</t>
  </si>
  <si>
    <t>702211</t>
  </si>
  <si>
    <t>KABELOVÁ CHRÁNIČKA ZEMNÍ DN DO 100 MM</t>
  </si>
  <si>
    <t>742P13</t>
  </si>
  <si>
    <t>ZATAŽENÍ KABELU DO CHRÁNIČKY - KABEL DO 4 KG/M</t>
  </si>
  <si>
    <t>741D11</t>
  </si>
  <si>
    <t>HROMOSVODOVÝ VODIČ FEZN NA POVRCHU</t>
  </si>
  <si>
    <t>741573</t>
  </si>
  <si>
    <t>SVÍTIDLO LED ANTIVANDAL (IP 44) TŘÍDA II, OD 26 DO 45 W</t>
  </si>
  <si>
    <t>747211</t>
  </si>
  <si>
    <t>CELKOVÁ PROHLÍDKA, ZKOUŠENÍ, MĚŘENÍ A VYHOTOVENÍ VÝCHOZÍ REVIZNÍ ZPRÁVY, PRO OBJEM IN DO 100 TIS. KČ</t>
  </si>
  <si>
    <t xml:space="preserve">  SO 02-86-01</t>
  </si>
  <si>
    <t>Zastávka Vrcovice - silnoproudá elektrotechnika</t>
  </si>
  <si>
    <t>SO 02-86-01</t>
  </si>
  <si>
    <t>744611</t>
  </si>
  <si>
    <t>JISTIČ JEDNOPÓLOVÝ (10 KA) DO 2 A</t>
  </si>
  <si>
    <t>744K11</t>
  </si>
  <si>
    <t>STYKAČ JEDNO-DVOUPÓLOVÝ DO 20 A</t>
  </si>
  <si>
    <t>744J21</t>
  </si>
  <si>
    <t>SILOVÝ KOMPLETNÍ PŘEPÍNAČ 1-0-1 JEDNO-DVOUPÓLOVÝ DO 32 A</t>
  </si>
  <si>
    <t>742H12</t>
  </si>
  <si>
    <t>KABEL NN ČTYŘ- A PĚTIŽÍLOVÝ CU S PLASTOVOU IZOLACÍ OD 4 DO 16 MM2</t>
  </si>
  <si>
    <t>743111</t>
  </si>
  <si>
    <t>OSVĚTLOVACÍ STOŽÁR SKLOPNÝ ŽÁROVĚ ZINKOVANÝ DÉLKY DO 6 M</t>
  </si>
  <si>
    <t>743Z11</t>
  </si>
  <si>
    <t>DEMONTÁŽ OSVĚTLOVACÍHO STOŽÁRU ULIČNÍHO VÝŠKY DO 15 M</t>
  </si>
  <si>
    <t>743473</t>
  </si>
  <si>
    <t>SVÍTIDLO DRÁŽNÍ LED, MIN. IP 54, ELEKTRONICKÝ PŘEDŘADNÍK, PŘES 25 DO 45 W</t>
  </si>
  <si>
    <t>741911</t>
  </si>
  <si>
    <t>UZEMŇOVACÍ VODIČ V ZEMI FEZN DO 120 MM2</t>
  </si>
  <si>
    <t>747212</t>
  </si>
  <si>
    <t>CELKOVÁ PROHLÍDKA, ZKOUŠENÍ, MĚŘENÍ A VYHOTOVENÍ VÝCHOZÍ REVIZNÍ ZPRÁVY, PRO OBJEM IN PŘES 100 DO 500 TIS. KČ</t>
  </si>
  <si>
    <t>D.9898</t>
  </si>
  <si>
    <t>Ostatní technologická zařízení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</si>
  <si>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</si>
  <si>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</si>
  <si>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</si>
  <si>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</si>
  <si>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</si>
  <si>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</si>
  <si>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R-položka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</si>
  <si>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</si>
  <si>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</si>
  <si>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</si>
  <si>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</si>
  <si>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</si>
  <si>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</si>
  <si>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</si>
  <si>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</si>
  <si>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</si>
  <si>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</si>
  <si>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</si>
  <si>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</si>
  <si>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VSEOB004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</si>
  <si>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</si>
  <si>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</si>
  <si>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</si>
  <si>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</si>
  <si>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</si>
  <si>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</si>
  <si>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</si>
  <si>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VSEOB006</t>
  </si>
  <si>
    <t>Exkurze</t>
  </si>
  <si>
    <t>Exkurze dle zákona o zadávání veřejných zakázek</t>
  </si>
  <si>
    <t>Předpoklad 1 exkurze v době realizace stavby</t>
  </si>
  <si>
    <t>Položka zahrnuje veškeré činnosti nezbytné pro zajištění exkurze. Veškerá požadavky na rozsah exkurzí je dán smlouvou o dílo.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</si>
</sst>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sharedStrings" Target="sharedStrings.xml" /><Relationship Id="rId12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0+C10+C12+C15+C18+C21</f>
      </c>
    </row>
    <row r="7" spans="2:3" ht="12.75" customHeight="1">
      <c r="B7" s="8" t="s">
        <v>7</v>
      </c>
      <c s="10">
        <f>0+E10+E12+E15+E18+E21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15</v>
      </c>
      <c s="14">
        <f>'SO 01-10-01'!K8+'SO 01-10-01'!M8</f>
      </c>
      <c s="14">
        <f>C11*0.21</f>
      </c>
      <c s="14">
        <f>C11+D11</f>
      </c>
      <c s="13">
        <f>'SO 01-10-01'!T7</f>
      </c>
    </row>
    <row r="12" spans="1:6" ht="12.75">
      <c r="A12" s="11" t="s">
        <v>145</v>
      </c>
      <c s="12" t="s">
        <v>146</v>
      </c>
      <c s="14">
        <f>0+C13+C14</f>
      </c>
      <c s="14">
        <f>C12*0.21</f>
      </c>
      <c s="14">
        <f>0+E13+E14</f>
      </c>
      <c s="13">
        <f>0+F13+F14</f>
      </c>
    </row>
    <row r="13" spans="1:6" ht="12.75">
      <c r="A13" s="11" t="s">
        <v>147</v>
      </c>
      <c s="12" t="s">
        <v>148</v>
      </c>
      <c s="14">
        <f>'SO 01-12-01.01'!K8+'SO 01-12-01.01'!M8</f>
      </c>
      <c s="14">
        <f>C13*0.21</f>
      </c>
      <c s="14">
        <f>C13+D13</f>
      </c>
      <c s="13">
        <f>'SO 01-12-01.01'!T7</f>
      </c>
    </row>
    <row r="14" spans="1:6" ht="12.75">
      <c r="A14" s="11" t="s">
        <v>260</v>
      </c>
      <c s="12" t="s">
        <v>261</v>
      </c>
      <c s="14">
        <f>'SO 02-12-01.01'!K8+'SO 02-12-01.01'!M8</f>
      </c>
      <c s="14">
        <f>C14*0.21</f>
      </c>
      <c s="14">
        <f>C14+D14</f>
      </c>
      <c s="13">
        <f>'SO 02-12-01.01'!T7</f>
      </c>
    </row>
    <row r="15" spans="1:6" ht="12.75">
      <c r="A15" s="11" t="s">
        <v>279</v>
      </c>
      <c s="12" t="s">
        <v>280</v>
      </c>
      <c s="14">
        <f>0+C16+C17</f>
      </c>
      <c s="14">
        <f>C15*0.21</f>
      </c>
      <c s="14">
        <f>0+E16+E17</f>
      </c>
      <c s="13">
        <f>0+F16+F17</f>
      </c>
    </row>
    <row r="16" spans="1:6" ht="12.75">
      <c r="A16" s="11" t="s">
        <v>281</v>
      </c>
      <c s="12" t="s">
        <v>282</v>
      </c>
      <c s="14">
        <f>'SO 01-71-01'!K8+'SO 01-71-01'!M8</f>
      </c>
      <c s="14">
        <f>C16*0.21</f>
      </c>
      <c s="14">
        <f>C16+D16</f>
      </c>
      <c s="13">
        <f>'SO 01-71-01'!T7</f>
      </c>
    </row>
    <row r="17" spans="1:6" ht="12.75">
      <c r="A17" s="11" t="s">
        <v>508</v>
      </c>
      <c s="12" t="s">
        <v>509</v>
      </c>
      <c s="14">
        <f>'SO 02-71-01'!K8+'SO 02-71-01'!M8</f>
      </c>
      <c s="14">
        <f>C17*0.21</f>
      </c>
      <c s="14">
        <f>C17+D17</f>
      </c>
      <c s="13">
        <f>'SO 02-71-01'!T7</f>
      </c>
    </row>
    <row r="18" spans="1:6" ht="12.75">
      <c r="A18" s="11" t="s">
        <v>521</v>
      </c>
      <c s="12" t="s">
        <v>522</v>
      </c>
      <c s="14">
        <f>0+C19+C20</f>
      </c>
      <c s="14">
        <f>C18*0.21</f>
      </c>
      <c s="14">
        <f>0+E19+E20</f>
      </c>
      <c s="13">
        <f>0+F19+F20</f>
      </c>
    </row>
    <row r="19" spans="1:6" ht="12.75">
      <c r="A19" s="11" t="s">
        <v>523</v>
      </c>
      <c s="12" t="s">
        <v>524</v>
      </c>
      <c s="14">
        <f>'SO 01-86-01'!K8+'SO 01-86-01'!M8</f>
      </c>
      <c s="14">
        <f>C19*0.21</f>
      </c>
      <c s="14">
        <f>C19+D19</f>
      </c>
      <c s="13">
        <f>'SO 01-86-01'!T7</f>
      </c>
    </row>
    <row r="20" spans="1:6" ht="12.75">
      <c r="A20" s="11" t="s">
        <v>565</v>
      </c>
      <c s="12" t="s">
        <v>566</v>
      </c>
      <c s="14">
        <f>'SO 02-86-01'!K8+'SO 02-86-01'!M8</f>
      </c>
      <c s="14">
        <f>C20*0.21</f>
      </c>
      <c s="14">
        <f>C20+D20</f>
      </c>
      <c s="13">
        <f>'SO 02-86-01'!T7</f>
      </c>
    </row>
    <row r="21" spans="1:6" ht="12.75">
      <c r="A21" s="11" t="s">
        <v>586</v>
      </c>
      <c s="12" t="s">
        <v>587</v>
      </c>
      <c s="14">
        <f>0+C22</f>
      </c>
      <c s="14">
        <f>C21*0.21</f>
      </c>
      <c s="14">
        <f>0+E22</f>
      </c>
      <c s="13">
        <f>0+F22</f>
      </c>
    </row>
    <row r="22" spans="1:6" ht="12.75">
      <c r="A22" s="11" t="s">
        <v>588</v>
      </c>
      <c s="12" t="s">
        <v>589</v>
      </c>
      <c s="14">
        <f>'SO 98-98'!K8+'SO 98-98'!M8</f>
      </c>
      <c s="14">
        <f>C22*0.21</f>
      </c>
      <c s="14">
        <f>C22+D22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9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COUNTIFS(L8:L90,"=0",A8:A90,"P")+COUNTIFS(L8:L90,"",A8:A90,"P")+SUM(Q8:Q90)</f>
      </c>
    </row>
    <row r="8" spans="1:13" ht="12.75">
      <c r="A8" t="s">
        <v>43</v>
      </c>
      <c r="C8" s="28" t="s">
        <v>44</v>
      </c>
      <c r="E8" s="30" t="s">
        <v>15</v>
      </c>
      <c r="J8" s="29">
        <f>0+J9+J26+J35+J40+J69</f>
      </c>
      <c s="29">
        <f>0+K9+K26+K35+K40+K69</f>
      </c>
      <c s="29">
        <f>0+L9+L26+L35+L40+L69</f>
      </c>
      <c s="29">
        <f>0+M9+M26+M35+M40+M69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48</v>
      </c>
      <c s="34" t="s">
        <v>49</v>
      </c>
      <c s="34" t="s">
        <v>50</v>
      </c>
      <c s="35" t="s">
        <v>51</v>
      </c>
      <c s="6" t="s">
        <v>52</v>
      </c>
      <c s="36" t="s">
        <v>53</v>
      </c>
      <c s="37">
        <v>189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51</v>
      </c>
    </row>
    <row r="12" spans="1:5" ht="25.5">
      <c r="A12" s="35" t="s">
        <v>56</v>
      </c>
      <c r="E12" s="40" t="s">
        <v>57</v>
      </c>
    </row>
    <row r="13" spans="1:5" ht="12.75">
      <c r="A13" t="s">
        <v>58</v>
      </c>
      <c r="E13" s="39" t="s">
        <v>59</v>
      </c>
    </row>
    <row r="14" spans="1:16" ht="25.5">
      <c r="A14" t="s">
        <v>48</v>
      </c>
      <c s="34" t="s">
        <v>26</v>
      </c>
      <c s="34" t="s">
        <v>60</v>
      </c>
      <c s="35" t="s">
        <v>51</v>
      </c>
      <c s="6" t="s">
        <v>61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62</v>
      </c>
    </row>
    <row r="16" spans="1:5" ht="12.75">
      <c r="A16" s="35" t="s">
        <v>56</v>
      </c>
      <c r="E16" s="40" t="s">
        <v>51</v>
      </c>
    </row>
    <row r="17" spans="1:5" ht="12.75">
      <c r="A17" t="s">
        <v>58</v>
      </c>
      <c r="E17" s="39" t="s">
        <v>59</v>
      </c>
    </row>
    <row r="18" spans="1:16" ht="25.5">
      <c r="A18" t="s">
        <v>48</v>
      </c>
      <c s="34" t="s">
        <v>25</v>
      </c>
      <c s="34" t="s">
        <v>63</v>
      </c>
      <c s="35" t="s">
        <v>51</v>
      </c>
      <c s="6" t="s">
        <v>64</v>
      </c>
      <c s="36" t="s">
        <v>53</v>
      </c>
      <c s="37">
        <v>1167.885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65</v>
      </c>
    </row>
    <row r="20" spans="1:5" ht="12.75">
      <c r="A20" s="35" t="s">
        <v>56</v>
      </c>
      <c r="E20" s="40" t="s">
        <v>66</v>
      </c>
    </row>
    <row r="21" spans="1:5" ht="12.75">
      <c r="A21" t="s">
        <v>58</v>
      </c>
      <c r="E21" s="39" t="s">
        <v>59</v>
      </c>
    </row>
    <row r="22" spans="1:16" ht="25.5">
      <c r="A22" t="s">
        <v>48</v>
      </c>
      <c s="34" t="s">
        <v>67</v>
      </c>
      <c s="34" t="s">
        <v>68</v>
      </c>
      <c s="35" t="s">
        <v>51</v>
      </c>
      <c s="6" t="s">
        <v>69</v>
      </c>
      <c s="36" t="s">
        <v>53</v>
      </c>
      <c s="37">
        <v>0.065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12.75">
      <c r="A23" s="35" t="s">
        <v>55</v>
      </c>
      <c r="E23" s="39" t="s">
        <v>70</v>
      </c>
    </row>
    <row r="24" spans="1:5" ht="12.75">
      <c r="A24" s="35" t="s">
        <v>56</v>
      </c>
      <c r="E24" s="40" t="s">
        <v>71</v>
      </c>
    </row>
    <row r="25" spans="1:5" ht="12.75">
      <c r="A25" t="s">
        <v>58</v>
      </c>
      <c r="E25" s="39" t="s">
        <v>59</v>
      </c>
    </row>
    <row r="26" spans="1:13" ht="12.75">
      <c r="A26" t="s">
        <v>45</v>
      </c>
      <c r="C26" s="31" t="s">
        <v>49</v>
      </c>
      <c r="E26" s="33" t="s">
        <v>72</v>
      </c>
      <c r="J26" s="32">
        <f>0</f>
      </c>
      <c s="32">
        <f>0</f>
      </c>
      <c s="32">
        <f>0+L27+L31</f>
      </c>
      <c s="32">
        <f>0+M27+M31</f>
      </c>
    </row>
    <row r="27" spans="1:16" ht="12.75">
      <c r="A27" t="s">
        <v>48</v>
      </c>
      <c s="34" t="s">
        <v>73</v>
      </c>
      <c s="34" t="s">
        <v>74</v>
      </c>
      <c s="35" t="s">
        <v>51</v>
      </c>
      <c s="6" t="s">
        <v>75</v>
      </c>
      <c s="36" t="s">
        <v>76</v>
      </c>
      <c s="37">
        <v>569.7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26</v>
      </c>
    </row>
    <row r="28" spans="1:5" ht="12.75">
      <c r="A28" s="35" t="s">
        <v>55</v>
      </c>
      <c r="E28" s="39" t="s">
        <v>65</v>
      </c>
    </row>
    <row r="29" spans="1:5" ht="12.75">
      <c r="A29" s="35" t="s">
        <v>56</v>
      </c>
      <c r="E29" s="40" t="s">
        <v>77</v>
      </c>
    </row>
    <row r="30" spans="1:5" ht="12.75">
      <c r="A30" t="s">
        <v>58</v>
      </c>
      <c r="E30" s="39" t="s">
        <v>59</v>
      </c>
    </row>
    <row r="31" spans="1:16" ht="12.75">
      <c r="A31" t="s">
        <v>48</v>
      </c>
      <c s="34" t="s">
        <v>78</v>
      </c>
      <c s="34" t="s">
        <v>79</v>
      </c>
      <c s="35" t="s">
        <v>51</v>
      </c>
      <c s="6" t="s">
        <v>80</v>
      </c>
      <c s="36" t="s">
        <v>81</v>
      </c>
      <c s="37">
        <v>675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82</v>
      </c>
    </row>
    <row r="33" spans="1:5" ht="12.75">
      <c r="A33" s="35" t="s">
        <v>56</v>
      </c>
      <c r="E33" s="40" t="s">
        <v>83</v>
      </c>
    </row>
    <row r="34" spans="1:5" ht="12.75">
      <c r="A34" t="s">
        <v>58</v>
      </c>
      <c r="E34" s="39" t="s">
        <v>59</v>
      </c>
    </row>
    <row r="35" spans="1:13" ht="12.75">
      <c r="A35" t="s">
        <v>45</v>
      </c>
      <c r="C35" s="31" t="s">
        <v>26</v>
      </c>
      <c r="E35" s="33" t="s">
        <v>84</v>
      </c>
      <c r="J35" s="32">
        <f>0</f>
      </c>
      <c s="32">
        <f>0</f>
      </c>
      <c s="32">
        <f>0+L36</f>
      </c>
      <c s="32">
        <f>0+M36</f>
      </c>
    </row>
    <row r="36" spans="1:16" ht="12.75">
      <c r="A36" t="s">
        <v>48</v>
      </c>
      <c s="34" t="s">
        <v>85</v>
      </c>
      <c s="34" t="s">
        <v>86</v>
      </c>
      <c s="35" t="s">
        <v>51</v>
      </c>
      <c s="6" t="s">
        <v>87</v>
      </c>
      <c s="36" t="s">
        <v>88</v>
      </c>
      <c s="37">
        <v>22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26</v>
      </c>
    </row>
    <row r="37" spans="1:5" ht="12.75">
      <c r="A37" s="35" t="s">
        <v>55</v>
      </c>
      <c r="E37" s="39" t="s">
        <v>89</v>
      </c>
    </row>
    <row r="38" spans="1:5" ht="12.75">
      <c r="A38" s="35" t="s">
        <v>56</v>
      </c>
      <c r="E38" s="40" t="s">
        <v>90</v>
      </c>
    </row>
    <row r="39" spans="1:5" ht="12.75">
      <c r="A39" t="s">
        <v>58</v>
      </c>
      <c r="E39" s="39" t="s">
        <v>59</v>
      </c>
    </row>
    <row r="40" spans="1:13" ht="12.75">
      <c r="A40" t="s">
        <v>45</v>
      </c>
      <c r="C40" s="31" t="s">
        <v>73</v>
      </c>
      <c r="E40" s="33" t="s">
        <v>91</v>
      </c>
      <c r="J40" s="32">
        <f>0</f>
      </c>
      <c s="32">
        <f>0</f>
      </c>
      <c s="32">
        <f>0+L41+L45+L49+L53+L57+L61+L65</f>
      </c>
      <c s="32">
        <f>0+M41+M45+M49+M53+M57+M61+M65</f>
      </c>
    </row>
    <row r="41" spans="1:16" ht="12.75">
      <c r="A41" t="s">
        <v>48</v>
      </c>
      <c s="34" t="s">
        <v>92</v>
      </c>
      <c s="34" t="s">
        <v>93</v>
      </c>
      <c s="35" t="s">
        <v>51</v>
      </c>
      <c s="6" t="s">
        <v>94</v>
      </c>
      <c s="36" t="s">
        <v>76</v>
      </c>
      <c s="37">
        <v>216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26</v>
      </c>
    </row>
    <row r="42" spans="1:5" ht="12.75">
      <c r="A42" s="35" t="s">
        <v>55</v>
      </c>
      <c r="E42" s="39" t="s">
        <v>95</v>
      </c>
    </row>
    <row r="43" spans="1:5" ht="12.75">
      <c r="A43" s="35" t="s">
        <v>56</v>
      </c>
      <c r="E43" s="40" t="s">
        <v>96</v>
      </c>
    </row>
    <row r="44" spans="1:5" ht="12.75">
      <c r="A44" t="s">
        <v>58</v>
      </c>
      <c r="E44" s="39" t="s">
        <v>59</v>
      </c>
    </row>
    <row r="45" spans="1:16" ht="25.5">
      <c r="A45" t="s">
        <v>48</v>
      </c>
      <c s="34" t="s">
        <v>97</v>
      </c>
      <c s="34" t="s">
        <v>98</v>
      </c>
      <c s="35" t="s">
        <v>51</v>
      </c>
      <c s="6" t="s">
        <v>99</v>
      </c>
      <c s="36" t="s">
        <v>76</v>
      </c>
      <c s="37">
        <v>166.77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26</v>
      </c>
    </row>
    <row r="46" spans="1:5" ht="12.75">
      <c r="A46" s="35" t="s">
        <v>55</v>
      </c>
      <c r="E46" s="39" t="s">
        <v>100</v>
      </c>
    </row>
    <row r="47" spans="1:5" ht="12.75">
      <c r="A47" s="35" t="s">
        <v>56</v>
      </c>
      <c r="E47" s="40" t="s">
        <v>101</v>
      </c>
    </row>
    <row r="48" spans="1:5" ht="12.75">
      <c r="A48" t="s">
        <v>58</v>
      </c>
      <c r="E48" s="39" t="s">
        <v>59</v>
      </c>
    </row>
    <row r="49" spans="1:16" ht="25.5">
      <c r="A49" t="s">
        <v>48</v>
      </c>
      <c s="34" t="s">
        <v>102</v>
      </c>
      <c s="34" t="s">
        <v>103</v>
      </c>
      <c s="35" t="s">
        <v>51</v>
      </c>
      <c s="6" t="s">
        <v>104</v>
      </c>
      <c s="36" t="s">
        <v>76</v>
      </c>
      <c s="37">
        <v>225.5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26</v>
      </c>
    </row>
    <row r="50" spans="1:5" ht="12.75">
      <c r="A50" s="35" t="s">
        <v>55</v>
      </c>
      <c r="E50" s="39" t="s">
        <v>51</v>
      </c>
    </row>
    <row r="51" spans="1:5" ht="25.5">
      <c r="A51" s="35" t="s">
        <v>56</v>
      </c>
      <c r="E51" s="40" t="s">
        <v>105</v>
      </c>
    </row>
    <row r="52" spans="1:5" ht="12.75">
      <c r="A52" t="s">
        <v>58</v>
      </c>
      <c r="E52" s="39" t="s">
        <v>59</v>
      </c>
    </row>
    <row r="53" spans="1:16" ht="25.5">
      <c r="A53" t="s">
        <v>48</v>
      </c>
      <c s="34" t="s">
        <v>106</v>
      </c>
      <c s="34" t="s">
        <v>107</v>
      </c>
      <c s="35" t="s">
        <v>51</v>
      </c>
      <c s="6" t="s">
        <v>108</v>
      </c>
      <c s="36" t="s">
        <v>88</v>
      </c>
      <c s="37">
        <v>485.301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26</v>
      </c>
    </row>
    <row r="54" spans="1:5" ht="12.75">
      <c r="A54" s="35" t="s">
        <v>55</v>
      </c>
      <c r="E54" s="39" t="s">
        <v>51</v>
      </c>
    </row>
    <row r="55" spans="1:5" ht="12.75">
      <c r="A55" s="35" t="s">
        <v>56</v>
      </c>
      <c r="E55" s="40" t="s">
        <v>101</v>
      </c>
    </row>
    <row r="56" spans="1:5" ht="12.75">
      <c r="A56" t="s">
        <v>58</v>
      </c>
      <c r="E56" s="39" t="s">
        <v>59</v>
      </c>
    </row>
    <row r="57" spans="1:16" ht="12.75">
      <c r="A57" t="s">
        <v>48</v>
      </c>
      <c s="34" t="s">
        <v>109</v>
      </c>
      <c s="34" t="s">
        <v>110</v>
      </c>
      <c s="35" t="s">
        <v>51</v>
      </c>
      <c s="6" t="s">
        <v>111</v>
      </c>
      <c s="36" t="s">
        <v>88</v>
      </c>
      <c s="37">
        <v>90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26</v>
      </c>
    </row>
    <row r="58" spans="1:5" ht="12.75">
      <c r="A58" s="35" t="s">
        <v>55</v>
      </c>
      <c r="E58" s="39" t="s">
        <v>112</v>
      </c>
    </row>
    <row r="59" spans="1:5" ht="12.75">
      <c r="A59" s="35" t="s">
        <v>56</v>
      </c>
      <c r="E59" s="40" t="s">
        <v>51</v>
      </c>
    </row>
    <row r="60" spans="1:5" ht="12.75">
      <c r="A60" t="s">
        <v>58</v>
      </c>
      <c r="E60" s="39" t="s">
        <v>59</v>
      </c>
    </row>
    <row r="61" spans="1:16" ht="12.75">
      <c r="A61" t="s">
        <v>48</v>
      </c>
      <c s="34" t="s">
        <v>113</v>
      </c>
      <c s="34" t="s">
        <v>114</v>
      </c>
      <c s="35" t="s">
        <v>51</v>
      </c>
      <c s="6" t="s">
        <v>115</v>
      </c>
      <c s="36" t="s">
        <v>116</v>
      </c>
      <c s="37">
        <v>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26</v>
      </c>
    </row>
    <row r="62" spans="1:5" ht="12.75">
      <c r="A62" s="35" t="s">
        <v>55</v>
      </c>
      <c r="E62" s="39" t="s">
        <v>51</v>
      </c>
    </row>
    <row r="63" spans="1:5" ht="12.75">
      <c r="A63" s="35" t="s">
        <v>56</v>
      </c>
      <c r="E63" s="40" t="s">
        <v>51</v>
      </c>
    </row>
    <row r="64" spans="1:5" ht="12.75">
      <c r="A64" t="s">
        <v>58</v>
      </c>
      <c r="E64" s="39" t="s">
        <v>59</v>
      </c>
    </row>
    <row r="65" spans="1:16" ht="12.75">
      <c r="A65" t="s">
        <v>48</v>
      </c>
      <c s="34" t="s">
        <v>117</v>
      </c>
      <c s="34" t="s">
        <v>118</v>
      </c>
      <c s="35" t="s">
        <v>51</v>
      </c>
      <c s="6" t="s">
        <v>119</v>
      </c>
      <c s="36" t="s">
        <v>88</v>
      </c>
      <c s="37">
        <v>95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26</v>
      </c>
    </row>
    <row r="66" spans="1:5" ht="12.75">
      <c r="A66" s="35" t="s">
        <v>55</v>
      </c>
      <c r="E66" s="39" t="s">
        <v>51</v>
      </c>
    </row>
    <row r="67" spans="1:5" ht="12.75">
      <c r="A67" s="35" t="s">
        <v>56</v>
      </c>
      <c r="E67" s="40" t="s">
        <v>101</v>
      </c>
    </row>
    <row r="68" spans="1:5" ht="12.75">
      <c r="A68" t="s">
        <v>58</v>
      </c>
      <c r="E68" s="39" t="s">
        <v>59</v>
      </c>
    </row>
    <row r="69" spans="1:13" ht="12.75">
      <c r="A69" t="s">
        <v>45</v>
      </c>
      <c r="C69" s="31" t="s">
        <v>97</v>
      </c>
      <c r="E69" s="33" t="s">
        <v>120</v>
      </c>
      <c r="J69" s="32">
        <f>0</f>
      </c>
      <c s="32">
        <f>0</f>
      </c>
      <c s="32">
        <f>0+L70+L74+L78+L82+L86+L90</f>
      </c>
      <c s="32">
        <f>0+M70+M74+M78+M82+M86+M90</f>
      </c>
    </row>
    <row r="70" spans="1:16" ht="12.75">
      <c r="A70" t="s">
        <v>48</v>
      </c>
      <c s="34" t="s">
        <v>121</v>
      </c>
      <c s="34" t="s">
        <v>122</v>
      </c>
      <c s="35" t="s">
        <v>51</v>
      </c>
      <c s="6" t="s">
        <v>123</v>
      </c>
      <c s="36" t="s">
        <v>76</v>
      </c>
      <c s="37">
        <v>180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26</v>
      </c>
    </row>
    <row r="71" spans="1:5" ht="12.75">
      <c r="A71" s="35" t="s">
        <v>55</v>
      </c>
      <c r="E71" s="39" t="s">
        <v>51</v>
      </c>
    </row>
    <row r="72" spans="1:5" ht="25.5">
      <c r="A72" s="35" t="s">
        <v>56</v>
      </c>
      <c r="E72" s="40" t="s">
        <v>124</v>
      </c>
    </row>
    <row r="73" spans="1:5" ht="12.75">
      <c r="A73" t="s">
        <v>58</v>
      </c>
      <c r="E73" s="39" t="s">
        <v>59</v>
      </c>
    </row>
    <row r="74" spans="1:16" ht="25.5">
      <c r="A74" t="s">
        <v>48</v>
      </c>
      <c s="34" t="s">
        <v>125</v>
      </c>
      <c s="34" t="s">
        <v>126</v>
      </c>
      <c s="35" t="s">
        <v>51</v>
      </c>
      <c s="6" t="s">
        <v>127</v>
      </c>
      <c s="36" t="s">
        <v>128</v>
      </c>
      <c s="37">
        <v>3600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26</v>
      </c>
    </row>
    <row r="75" spans="1:5" ht="12.75">
      <c r="A75" s="35" t="s">
        <v>55</v>
      </c>
      <c r="E75" s="39" t="s">
        <v>51</v>
      </c>
    </row>
    <row r="76" spans="1:5" ht="25.5">
      <c r="A76" s="35" t="s">
        <v>56</v>
      </c>
      <c r="E76" s="40" t="s">
        <v>129</v>
      </c>
    </row>
    <row r="77" spans="1:5" ht="12.75">
      <c r="A77" t="s">
        <v>58</v>
      </c>
      <c r="E77" s="39" t="s">
        <v>59</v>
      </c>
    </row>
    <row r="78" spans="1:16" ht="25.5">
      <c r="A78" t="s">
        <v>48</v>
      </c>
      <c s="34" t="s">
        <v>130</v>
      </c>
      <c s="34" t="s">
        <v>131</v>
      </c>
      <c s="35" t="s">
        <v>51</v>
      </c>
      <c s="6" t="s">
        <v>132</v>
      </c>
      <c s="36" t="s">
        <v>88</v>
      </c>
      <c s="37">
        <v>90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26</v>
      </c>
    </row>
    <row r="79" spans="1:5" ht="12.75">
      <c r="A79" s="35" t="s">
        <v>55</v>
      </c>
      <c r="E79" s="39" t="s">
        <v>51</v>
      </c>
    </row>
    <row r="80" spans="1:5" ht="12.75">
      <c r="A80" s="35" t="s">
        <v>56</v>
      </c>
      <c r="E80" s="40" t="s">
        <v>101</v>
      </c>
    </row>
    <row r="81" spans="1:5" ht="12.75">
      <c r="A81" t="s">
        <v>58</v>
      </c>
      <c r="E81" s="39" t="s">
        <v>59</v>
      </c>
    </row>
    <row r="82" spans="1:16" ht="12.75">
      <c r="A82" t="s">
        <v>48</v>
      </c>
      <c s="34" t="s">
        <v>133</v>
      </c>
      <c s="34" t="s">
        <v>134</v>
      </c>
      <c s="35" t="s">
        <v>51</v>
      </c>
      <c s="6" t="s">
        <v>135</v>
      </c>
      <c s="36" t="s">
        <v>81</v>
      </c>
      <c s="37">
        <v>10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26</v>
      </c>
    </row>
    <row r="83" spans="1:5" ht="12.75">
      <c r="A83" s="35" t="s">
        <v>55</v>
      </c>
      <c r="E83" s="39" t="s">
        <v>51</v>
      </c>
    </row>
    <row r="84" spans="1:5" ht="12.75">
      <c r="A84" s="35" t="s">
        <v>56</v>
      </c>
      <c r="E84" s="40" t="s">
        <v>51</v>
      </c>
    </row>
    <row r="85" spans="1:5" ht="12.75">
      <c r="A85" t="s">
        <v>58</v>
      </c>
      <c r="E85" s="39" t="s">
        <v>59</v>
      </c>
    </row>
    <row r="86" spans="1:16" ht="25.5">
      <c r="A86" t="s">
        <v>48</v>
      </c>
      <c s="34" t="s">
        <v>136</v>
      </c>
      <c s="34" t="s">
        <v>137</v>
      </c>
      <c s="35" t="s">
        <v>51</v>
      </c>
      <c s="6" t="s">
        <v>138</v>
      </c>
      <c s="36" t="s">
        <v>81</v>
      </c>
      <c s="37">
        <v>10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26</v>
      </c>
    </row>
    <row r="87" spans="1:5" ht="12.75">
      <c r="A87" s="35" t="s">
        <v>55</v>
      </c>
      <c r="E87" s="39" t="s">
        <v>51</v>
      </c>
    </row>
    <row r="88" spans="1:5" ht="12.75">
      <c r="A88" s="35" t="s">
        <v>56</v>
      </c>
      <c r="E88" s="40" t="s">
        <v>51</v>
      </c>
    </row>
    <row r="89" spans="1:5" ht="12.75">
      <c r="A89" t="s">
        <v>58</v>
      </c>
      <c r="E89" s="39" t="s">
        <v>59</v>
      </c>
    </row>
    <row r="90" spans="1:16" ht="25.5">
      <c r="A90" t="s">
        <v>48</v>
      </c>
      <c s="34" t="s">
        <v>139</v>
      </c>
      <c s="34" t="s">
        <v>140</v>
      </c>
      <c s="35" t="s">
        <v>51</v>
      </c>
      <c s="6" t="s">
        <v>141</v>
      </c>
      <c s="36" t="s">
        <v>142</v>
      </c>
      <c s="37">
        <v>1047.18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26</v>
      </c>
    </row>
    <row r="91" spans="1:5" ht="12.75">
      <c r="A91" s="35" t="s">
        <v>55</v>
      </c>
      <c r="E91" s="39" t="s">
        <v>143</v>
      </c>
    </row>
    <row r="92" spans="1:5" ht="12.75">
      <c r="A92" s="35" t="s">
        <v>56</v>
      </c>
      <c r="E92" s="40" t="s">
        <v>144</v>
      </c>
    </row>
    <row r="93" spans="1:5" ht="12.75">
      <c r="A93" t="s">
        <v>58</v>
      </c>
      <c r="E93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145</v>
      </c>
      <c s="41">
        <f>Rekapitulace!C12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145</v>
      </c>
      <c r="E4" s="26" t="s">
        <v>146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COUNTIFS(L8:L139,"=0",A8:A139,"P")+COUNTIFS(L8:L139,"",A8:A139,"P")+SUM(Q8:Q139)</f>
      </c>
    </row>
    <row r="8" spans="1:13" ht="12.75">
      <c r="A8" t="s">
        <v>43</v>
      </c>
      <c r="C8" s="28" t="s">
        <v>149</v>
      </c>
      <c r="E8" s="30" t="s">
        <v>148</v>
      </c>
      <c r="J8" s="29">
        <f>0+J9+J22+J51+J72+J85+J102</f>
      </c>
      <c s="29">
        <f>0+K9+K22+K51+K72+K85+K102</f>
      </c>
      <c s="29">
        <f>0+L9+L22+L51+L72+L85+L102</f>
      </c>
      <c s="29">
        <f>0+M9+M22+M51+M72+M85+M102</f>
      </c>
    </row>
    <row r="9" spans="1:13" ht="12.75">
      <c r="A9" t="s">
        <v>45</v>
      </c>
      <c r="C9" s="31" t="s">
        <v>46</v>
      </c>
      <c r="E9" s="33" t="s">
        <v>150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151</v>
      </c>
      <c s="35" t="s">
        <v>51</v>
      </c>
      <c s="6" t="s">
        <v>152</v>
      </c>
      <c s="36" t="s">
        <v>53</v>
      </c>
      <c s="37">
        <v>648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56</v>
      </c>
      <c r="E12" s="40" t="s">
        <v>153</v>
      </c>
    </row>
    <row r="13" spans="1:5" ht="12.75">
      <c r="A13" t="s">
        <v>58</v>
      </c>
      <c r="E13" s="39" t="s">
        <v>59</v>
      </c>
    </row>
    <row r="14" spans="1:16" ht="25.5">
      <c r="A14" t="s">
        <v>48</v>
      </c>
      <c s="34" t="s">
        <v>26</v>
      </c>
      <c s="34" t="s">
        <v>60</v>
      </c>
      <c s="35" t="s">
        <v>51</v>
      </c>
      <c s="6" t="s">
        <v>61</v>
      </c>
      <c s="36" t="s">
        <v>53</v>
      </c>
      <c s="37">
        <v>324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56</v>
      </c>
      <c r="E16" s="40" t="s">
        <v>154</v>
      </c>
    </row>
    <row r="17" spans="1:5" ht="12.75">
      <c r="A17" t="s">
        <v>58</v>
      </c>
      <c r="E17" s="39" t="s">
        <v>59</v>
      </c>
    </row>
    <row r="18" spans="1:16" ht="12.75">
      <c r="A18" t="s">
        <v>48</v>
      </c>
      <c s="34" t="s">
        <v>155</v>
      </c>
      <c s="34" t="s">
        <v>156</v>
      </c>
      <c s="35" t="s">
        <v>51</v>
      </c>
      <c s="6" t="s">
        <v>157</v>
      </c>
      <c s="36" t="s">
        <v>53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56</v>
      </c>
      <c r="E20" s="40" t="s">
        <v>51</v>
      </c>
    </row>
    <row r="21" spans="1:5" ht="12.75">
      <c r="A21" t="s">
        <v>58</v>
      </c>
      <c r="E21" s="39" t="s">
        <v>59</v>
      </c>
    </row>
    <row r="22" spans="1:13" ht="12.75">
      <c r="A22" t="s">
        <v>45</v>
      </c>
      <c r="C22" s="31" t="s">
        <v>49</v>
      </c>
      <c r="E22" s="33" t="s">
        <v>72</v>
      </c>
      <c r="J22" s="32">
        <f>0</f>
      </c>
      <c s="32">
        <f>0</f>
      </c>
      <c s="32">
        <f>0+L23+L27+L31+L35+L39+L43+L47</f>
      </c>
      <c s="32">
        <f>0+M23+M27+M31+M35+M39+M43+M47</f>
      </c>
    </row>
    <row r="23" spans="1:16" ht="12.75">
      <c r="A23" t="s">
        <v>48</v>
      </c>
      <c s="34" t="s">
        <v>25</v>
      </c>
      <c s="34" t="s">
        <v>158</v>
      </c>
      <c s="35" t="s">
        <v>51</v>
      </c>
      <c s="6" t="s">
        <v>159</v>
      </c>
      <c s="36" t="s">
        <v>76</v>
      </c>
      <c s="37">
        <v>360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12.75">
      <c r="A24" s="35" t="s">
        <v>55</v>
      </c>
      <c r="E24" s="39" t="s">
        <v>160</v>
      </c>
    </row>
    <row r="25" spans="1:5" ht="12.75">
      <c r="A25" s="35" t="s">
        <v>56</v>
      </c>
      <c r="E25" s="40" t="s">
        <v>158</v>
      </c>
    </row>
    <row r="26" spans="1:5" ht="12.75">
      <c r="A26" t="s">
        <v>58</v>
      </c>
      <c r="E26" s="39" t="s">
        <v>59</v>
      </c>
    </row>
    <row r="27" spans="1:16" ht="12.75">
      <c r="A27" t="s">
        <v>48</v>
      </c>
      <c s="34" t="s">
        <v>67</v>
      </c>
      <c s="34" t="s">
        <v>161</v>
      </c>
      <c s="35" t="s">
        <v>51</v>
      </c>
      <c s="6" t="s">
        <v>162</v>
      </c>
      <c s="36" t="s">
        <v>76</v>
      </c>
      <c s="37">
        <v>25.05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26</v>
      </c>
    </row>
    <row r="28" spans="1:5" ht="12.75">
      <c r="A28" s="35" t="s">
        <v>55</v>
      </c>
      <c r="E28" s="39" t="s">
        <v>51</v>
      </c>
    </row>
    <row r="29" spans="1:5" ht="12.75">
      <c r="A29" s="35" t="s">
        <v>56</v>
      </c>
      <c r="E29" s="40" t="s">
        <v>51</v>
      </c>
    </row>
    <row r="30" spans="1:5" ht="12.75">
      <c r="A30" t="s">
        <v>58</v>
      </c>
      <c r="E30" s="39" t="s">
        <v>59</v>
      </c>
    </row>
    <row r="31" spans="1:16" ht="12.75">
      <c r="A31" t="s">
        <v>48</v>
      </c>
      <c s="34" t="s">
        <v>73</v>
      </c>
      <c s="34" t="s">
        <v>163</v>
      </c>
      <c s="35" t="s">
        <v>51</v>
      </c>
      <c s="6" t="s">
        <v>164</v>
      </c>
      <c s="36" t="s">
        <v>76</v>
      </c>
      <c s="37">
        <v>33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165</v>
      </c>
    </row>
    <row r="33" spans="1:5" ht="12.75">
      <c r="A33" s="35" t="s">
        <v>56</v>
      </c>
      <c r="E33" s="40" t="s">
        <v>166</v>
      </c>
    </row>
    <row r="34" spans="1:5" ht="12.75">
      <c r="A34" t="s">
        <v>58</v>
      </c>
      <c r="E34" s="39" t="s">
        <v>59</v>
      </c>
    </row>
    <row r="35" spans="1:16" ht="12.75">
      <c r="A35" t="s">
        <v>48</v>
      </c>
      <c s="34" t="s">
        <v>78</v>
      </c>
      <c s="34" t="s">
        <v>167</v>
      </c>
      <c s="35" t="s">
        <v>51</v>
      </c>
      <c s="6" t="s">
        <v>168</v>
      </c>
      <c s="36" t="s">
        <v>76</v>
      </c>
      <c s="37">
        <v>146.5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26</v>
      </c>
    </row>
    <row r="36" spans="1:5" ht="12.75">
      <c r="A36" s="35" t="s">
        <v>55</v>
      </c>
      <c r="E36" s="39" t="s">
        <v>51</v>
      </c>
    </row>
    <row r="37" spans="1:5" ht="12.75">
      <c r="A37" s="35" t="s">
        <v>56</v>
      </c>
      <c r="E37" s="40" t="s">
        <v>169</v>
      </c>
    </row>
    <row r="38" spans="1:5" ht="12.75">
      <c r="A38" t="s">
        <v>58</v>
      </c>
      <c r="E38" s="39" t="s">
        <v>59</v>
      </c>
    </row>
    <row r="39" spans="1:16" ht="12.75">
      <c r="A39" t="s">
        <v>48</v>
      </c>
      <c s="34" t="s">
        <v>85</v>
      </c>
      <c s="34" t="s">
        <v>170</v>
      </c>
      <c s="35" t="s">
        <v>51</v>
      </c>
      <c s="6" t="s">
        <v>171</v>
      </c>
      <c s="36" t="s">
        <v>76</v>
      </c>
      <c s="37">
        <v>33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26</v>
      </c>
    </row>
    <row r="40" spans="1:5" ht="12.75">
      <c r="A40" s="35" t="s">
        <v>55</v>
      </c>
      <c r="E40" s="39" t="s">
        <v>51</v>
      </c>
    </row>
    <row r="41" spans="1:5" ht="12.75">
      <c r="A41" s="35" t="s">
        <v>56</v>
      </c>
      <c r="E41" s="40" t="s">
        <v>51</v>
      </c>
    </row>
    <row r="42" spans="1:5" ht="12.75">
      <c r="A42" t="s">
        <v>58</v>
      </c>
      <c r="E42" s="39" t="s">
        <v>59</v>
      </c>
    </row>
    <row r="43" spans="1:16" ht="12.75">
      <c r="A43" t="s">
        <v>48</v>
      </c>
      <c s="34" t="s">
        <v>102</v>
      </c>
      <c s="34" t="s">
        <v>172</v>
      </c>
      <c s="35" t="s">
        <v>51</v>
      </c>
      <c s="6" t="s">
        <v>173</v>
      </c>
      <c s="36" t="s">
        <v>81</v>
      </c>
      <c s="37">
        <v>167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26</v>
      </c>
    </row>
    <row r="44" spans="1:5" ht="12.75">
      <c r="A44" s="35" t="s">
        <v>55</v>
      </c>
      <c r="E44" s="39" t="s">
        <v>51</v>
      </c>
    </row>
    <row r="45" spans="1:5" ht="12.75">
      <c r="A45" s="35" t="s">
        <v>56</v>
      </c>
      <c r="E45" s="40" t="s">
        <v>174</v>
      </c>
    </row>
    <row r="46" spans="1:5" ht="12.75">
      <c r="A46" t="s">
        <v>58</v>
      </c>
      <c r="E46" s="39" t="s">
        <v>59</v>
      </c>
    </row>
    <row r="47" spans="1:16" ht="25.5">
      <c r="A47" t="s">
        <v>48</v>
      </c>
      <c s="34" t="s">
        <v>175</v>
      </c>
      <c s="34" t="s">
        <v>176</v>
      </c>
      <c s="35" t="s">
        <v>51</v>
      </c>
      <c s="6" t="s">
        <v>177</v>
      </c>
      <c s="36" t="s">
        <v>116</v>
      </c>
      <c s="37">
        <v>4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26</v>
      </c>
    </row>
    <row r="48" spans="1:5" ht="12.75">
      <c r="A48" s="35" t="s">
        <v>55</v>
      </c>
      <c r="E48" s="39" t="s">
        <v>51</v>
      </c>
    </row>
    <row r="49" spans="1:5" ht="12.75">
      <c r="A49" s="35" t="s">
        <v>56</v>
      </c>
      <c r="E49" s="40" t="s">
        <v>51</v>
      </c>
    </row>
    <row r="50" spans="1:5" ht="12.75">
      <c r="A50" t="s">
        <v>58</v>
      </c>
      <c r="E50" s="39" t="s">
        <v>59</v>
      </c>
    </row>
    <row r="51" spans="1:13" ht="12.75">
      <c r="A51" t="s">
        <v>45</v>
      </c>
      <c r="C51" s="31" t="s">
        <v>67</v>
      </c>
      <c r="E51" s="33" t="s">
        <v>178</v>
      </c>
      <c r="J51" s="32">
        <f>0</f>
      </c>
      <c s="32">
        <f>0</f>
      </c>
      <c s="32">
        <f>0+L52+L56+L60+L64+L68</f>
      </c>
      <c s="32">
        <f>0+M52+M56+M60+M64+M68</f>
      </c>
    </row>
    <row r="52" spans="1:16" ht="12.75">
      <c r="A52" t="s">
        <v>48</v>
      </c>
      <c s="34" t="s">
        <v>92</v>
      </c>
      <c s="34" t="s">
        <v>179</v>
      </c>
      <c s="35" t="s">
        <v>51</v>
      </c>
      <c s="6" t="s">
        <v>180</v>
      </c>
      <c s="36" t="s">
        <v>76</v>
      </c>
      <c s="37">
        <v>6.61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26</v>
      </c>
    </row>
    <row r="53" spans="1:5" ht="12.75">
      <c r="A53" s="35" t="s">
        <v>55</v>
      </c>
      <c r="E53" s="39" t="s">
        <v>181</v>
      </c>
    </row>
    <row r="54" spans="1:5" ht="12.75">
      <c r="A54" s="35" t="s">
        <v>56</v>
      </c>
      <c r="E54" s="40" t="s">
        <v>182</v>
      </c>
    </row>
    <row r="55" spans="1:5" ht="12.75">
      <c r="A55" t="s">
        <v>58</v>
      </c>
      <c r="E55" s="39" t="s">
        <v>59</v>
      </c>
    </row>
    <row r="56" spans="1:16" ht="12.75">
      <c r="A56" t="s">
        <v>48</v>
      </c>
      <c s="34" t="s">
        <v>97</v>
      </c>
      <c s="34" t="s">
        <v>183</v>
      </c>
      <c s="35" t="s">
        <v>51</v>
      </c>
      <c s="6" t="s">
        <v>184</v>
      </c>
      <c s="36" t="s">
        <v>76</v>
      </c>
      <c s="37">
        <v>21.152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26</v>
      </c>
    </row>
    <row r="57" spans="1:5" ht="25.5">
      <c r="A57" s="35" t="s">
        <v>55</v>
      </c>
      <c r="E57" s="39" t="s">
        <v>185</v>
      </c>
    </row>
    <row r="58" spans="1:5" ht="12.75">
      <c r="A58" s="35" t="s">
        <v>56</v>
      </c>
      <c r="E58" s="40" t="s">
        <v>186</v>
      </c>
    </row>
    <row r="59" spans="1:5" ht="12.75">
      <c r="A59" t="s">
        <v>58</v>
      </c>
      <c r="E59" s="39" t="s">
        <v>59</v>
      </c>
    </row>
    <row r="60" spans="1:16" ht="12.75">
      <c r="A60" t="s">
        <v>48</v>
      </c>
      <c s="34" t="s">
        <v>106</v>
      </c>
      <c s="34" t="s">
        <v>187</v>
      </c>
      <c s="35" t="s">
        <v>51</v>
      </c>
      <c s="6" t="s">
        <v>188</v>
      </c>
      <c s="36" t="s">
        <v>76</v>
      </c>
      <c s="37">
        <v>1.322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26</v>
      </c>
    </row>
    <row r="61" spans="1:5" ht="12.75">
      <c r="A61" s="35" t="s">
        <v>55</v>
      </c>
      <c r="E61" s="39" t="s">
        <v>189</v>
      </c>
    </row>
    <row r="62" spans="1:5" ht="12.75">
      <c r="A62" s="35" t="s">
        <v>56</v>
      </c>
      <c r="E62" s="40" t="s">
        <v>190</v>
      </c>
    </row>
    <row r="63" spans="1:5" ht="12.75">
      <c r="A63" t="s">
        <v>58</v>
      </c>
      <c r="E63" s="39" t="s">
        <v>59</v>
      </c>
    </row>
    <row r="64" spans="1:16" ht="12.75">
      <c r="A64" t="s">
        <v>48</v>
      </c>
      <c s="34" t="s">
        <v>109</v>
      </c>
      <c s="34" t="s">
        <v>191</v>
      </c>
      <c s="35" t="s">
        <v>51</v>
      </c>
      <c s="6" t="s">
        <v>192</v>
      </c>
      <c s="36" t="s">
        <v>76</v>
      </c>
      <c s="37">
        <v>3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26</v>
      </c>
    </row>
    <row r="65" spans="1:5" ht="12.75">
      <c r="A65" s="35" t="s">
        <v>55</v>
      </c>
      <c r="E65" s="39" t="s">
        <v>193</v>
      </c>
    </row>
    <row r="66" spans="1:5" ht="12.75">
      <c r="A66" s="35" t="s">
        <v>56</v>
      </c>
      <c r="E66" s="40" t="s">
        <v>194</v>
      </c>
    </row>
    <row r="67" spans="1:5" ht="12.75">
      <c r="A67" t="s">
        <v>58</v>
      </c>
      <c r="E67" s="39" t="s">
        <v>59</v>
      </c>
    </row>
    <row r="68" spans="1:16" ht="12.75">
      <c r="A68" t="s">
        <v>48</v>
      </c>
      <c s="34" t="s">
        <v>113</v>
      </c>
      <c s="34" t="s">
        <v>195</v>
      </c>
      <c s="35" t="s">
        <v>51</v>
      </c>
      <c s="6" t="s">
        <v>196</v>
      </c>
      <c s="36" t="s">
        <v>76</v>
      </c>
      <c s="37">
        <v>255.6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26</v>
      </c>
    </row>
    <row r="69" spans="1:5" ht="12.75">
      <c r="A69" s="35" t="s">
        <v>55</v>
      </c>
      <c r="E69" s="39" t="s">
        <v>197</v>
      </c>
    </row>
    <row r="70" spans="1:5" ht="12.75">
      <c r="A70" s="35" t="s">
        <v>56</v>
      </c>
      <c r="E70" s="40" t="s">
        <v>198</v>
      </c>
    </row>
    <row r="71" spans="1:5" ht="12.75">
      <c r="A71" t="s">
        <v>58</v>
      </c>
      <c r="E71" s="39" t="s">
        <v>59</v>
      </c>
    </row>
    <row r="72" spans="1:13" ht="12.75">
      <c r="A72" t="s">
        <v>45</v>
      </c>
      <c r="C72" s="31" t="s">
        <v>73</v>
      </c>
      <c r="E72" s="33" t="s">
        <v>91</v>
      </c>
      <c r="J72" s="32">
        <f>0</f>
      </c>
      <c s="32">
        <f>0</f>
      </c>
      <c s="32">
        <f>0+L73+L77+L81</f>
      </c>
      <c s="32">
        <f>0+M73+M77+M81</f>
      </c>
    </row>
    <row r="73" spans="1:16" ht="12.75">
      <c r="A73" t="s">
        <v>48</v>
      </c>
      <c s="34" t="s">
        <v>117</v>
      </c>
      <c s="34" t="s">
        <v>199</v>
      </c>
      <c s="35" t="s">
        <v>51</v>
      </c>
      <c s="6" t="s">
        <v>200</v>
      </c>
      <c s="36" t="s">
        <v>81</v>
      </c>
      <c s="37">
        <v>285.1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26</v>
      </c>
    </row>
    <row r="74" spans="1:5" ht="12.75">
      <c r="A74" s="35" t="s">
        <v>55</v>
      </c>
      <c r="E74" s="39" t="s">
        <v>201</v>
      </c>
    </row>
    <row r="75" spans="1:5" ht="12.75">
      <c r="A75" s="35" t="s">
        <v>56</v>
      </c>
      <c r="E75" s="40" t="s">
        <v>202</v>
      </c>
    </row>
    <row r="76" spans="1:5" ht="12.75">
      <c r="A76" t="s">
        <v>58</v>
      </c>
      <c r="E76" s="39" t="s">
        <v>59</v>
      </c>
    </row>
    <row r="77" spans="1:16" ht="12.75">
      <c r="A77" t="s">
        <v>48</v>
      </c>
      <c s="34" t="s">
        <v>121</v>
      </c>
      <c s="34" t="s">
        <v>203</v>
      </c>
      <c s="35" t="s">
        <v>51</v>
      </c>
      <c s="6" t="s">
        <v>204</v>
      </c>
      <c s="36" t="s">
        <v>81</v>
      </c>
      <c s="37">
        <v>286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26</v>
      </c>
    </row>
    <row r="78" spans="1:5" ht="12.75">
      <c r="A78" s="35" t="s">
        <v>55</v>
      </c>
      <c r="E78" s="39" t="s">
        <v>51</v>
      </c>
    </row>
    <row r="79" spans="1:5" ht="12.75">
      <c r="A79" s="35" t="s">
        <v>56</v>
      </c>
      <c r="E79" s="40" t="s">
        <v>51</v>
      </c>
    </row>
    <row r="80" spans="1:5" ht="12.75">
      <c r="A80" t="s">
        <v>58</v>
      </c>
      <c r="E80" s="39" t="s">
        <v>59</v>
      </c>
    </row>
    <row r="81" spans="1:16" ht="12.75">
      <c r="A81" t="s">
        <v>48</v>
      </c>
      <c s="34" t="s">
        <v>125</v>
      </c>
      <c s="34" t="s">
        <v>205</v>
      </c>
      <c s="35" t="s">
        <v>51</v>
      </c>
      <c s="6" t="s">
        <v>206</v>
      </c>
      <c s="36" t="s">
        <v>81</v>
      </c>
      <c s="37">
        <v>286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26</v>
      </c>
    </row>
    <row r="82" spans="1:5" ht="12.75">
      <c r="A82" s="35" t="s">
        <v>55</v>
      </c>
      <c r="E82" s="39" t="s">
        <v>207</v>
      </c>
    </row>
    <row r="83" spans="1:5" ht="25.5">
      <c r="A83" s="35" t="s">
        <v>56</v>
      </c>
      <c r="E83" s="40" t="s">
        <v>208</v>
      </c>
    </row>
    <row r="84" spans="1:5" ht="12.75">
      <c r="A84" t="s">
        <v>58</v>
      </c>
      <c r="E84" s="39" t="s">
        <v>59</v>
      </c>
    </row>
    <row r="85" spans="1:13" ht="12.75">
      <c r="A85" t="s">
        <v>45</v>
      </c>
      <c r="C85" s="31" t="s">
        <v>92</v>
      </c>
      <c r="E85" s="33" t="s">
        <v>209</v>
      </c>
      <c r="J85" s="32">
        <f>0</f>
      </c>
      <c s="32">
        <f>0</f>
      </c>
      <c s="32">
        <f>0+L86+L90+L94+L98</f>
      </c>
      <c s="32">
        <f>0+M86+M90+M94+M98</f>
      </c>
    </row>
    <row r="86" spans="1:16" ht="12.75">
      <c r="A86" t="s">
        <v>48</v>
      </c>
      <c s="34" t="s">
        <v>130</v>
      </c>
      <c s="34" t="s">
        <v>210</v>
      </c>
      <c s="35" t="s">
        <v>51</v>
      </c>
      <c s="6" t="s">
        <v>211</v>
      </c>
      <c s="36" t="s">
        <v>116</v>
      </c>
      <c s="37">
        <v>8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26</v>
      </c>
    </row>
    <row r="87" spans="1:5" ht="12.75">
      <c r="A87" s="35" t="s">
        <v>55</v>
      </c>
      <c r="E87" s="39" t="s">
        <v>51</v>
      </c>
    </row>
    <row r="88" spans="1:5" ht="12.75">
      <c r="A88" s="35" t="s">
        <v>56</v>
      </c>
      <c r="E88" s="40" t="s">
        <v>51</v>
      </c>
    </row>
    <row r="89" spans="1:5" ht="12.75">
      <c r="A89" t="s">
        <v>58</v>
      </c>
      <c r="E89" s="39" t="s">
        <v>59</v>
      </c>
    </row>
    <row r="90" spans="1:16" ht="12.75">
      <c r="A90" t="s">
        <v>48</v>
      </c>
      <c s="34" t="s">
        <v>133</v>
      </c>
      <c s="34" t="s">
        <v>212</v>
      </c>
      <c s="35" t="s">
        <v>51</v>
      </c>
      <c s="6" t="s">
        <v>213</v>
      </c>
      <c s="36" t="s">
        <v>116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26</v>
      </c>
    </row>
    <row r="91" spans="1:5" ht="12.75">
      <c r="A91" s="35" t="s">
        <v>55</v>
      </c>
      <c r="E91" s="39" t="s">
        <v>51</v>
      </c>
    </row>
    <row r="92" spans="1:5" ht="12.75">
      <c r="A92" s="35" t="s">
        <v>56</v>
      </c>
      <c r="E92" s="40" t="s">
        <v>51</v>
      </c>
    </row>
    <row r="93" spans="1:5" ht="12.75">
      <c r="A93" t="s">
        <v>58</v>
      </c>
      <c r="E93" s="39" t="s">
        <v>59</v>
      </c>
    </row>
    <row r="94" spans="1:16" ht="12.75">
      <c r="A94" t="s">
        <v>48</v>
      </c>
      <c s="34" t="s">
        <v>136</v>
      </c>
      <c s="34" t="s">
        <v>214</v>
      </c>
      <c s="35" t="s">
        <v>51</v>
      </c>
      <c s="6" t="s">
        <v>215</v>
      </c>
      <c s="36" t="s">
        <v>88</v>
      </c>
      <c s="37">
        <v>22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26</v>
      </c>
    </row>
    <row r="95" spans="1:5" ht="12.75">
      <c r="A95" s="35" t="s">
        <v>55</v>
      </c>
      <c r="E95" s="39" t="s">
        <v>51</v>
      </c>
    </row>
    <row r="96" spans="1:5" ht="12.75">
      <c r="A96" s="35" t="s">
        <v>56</v>
      </c>
      <c r="E96" s="40" t="s">
        <v>51</v>
      </c>
    </row>
    <row r="97" spans="1:5" ht="12.75">
      <c r="A97" t="s">
        <v>58</v>
      </c>
      <c r="E97" s="39" t="s">
        <v>59</v>
      </c>
    </row>
    <row r="98" spans="1:16" ht="12.75">
      <c r="A98" t="s">
        <v>48</v>
      </c>
      <c s="34" t="s">
        <v>139</v>
      </c>
      <c s="34" t="s">
        <v>216</v>
      </c>
      <c s="35" t="s">
        <v>51</v>
      </c>
      <c s="6" t="s">
        <v>217</v>
      </c>
      <c s="36" t="s">
        <v>88</v>
      </c>
      <c s="37">
        <v>22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26</v>
      </c>
    </row>
    <row r="99" spans="1:5" ht="12.75">
      <c r="A99" s="35" t="s">
        <v>55</v>
      </c>
      <c r="E99" s="39" t="s">
        <v>51</v>
      </c>
    </row>
    <row r="100" spans="1:5" ht="12.75">
      <c r="A100" s="35" t="s">
        <v>56</v>
      </c>
      <c r="E100" s="40" t="s">
        <v>51</v>
      </c>
    </row>
    <row r="101" spans="1:5" ht="12.75">
      <c r="A101" t="s">
        <v>58</v>
      </c>
      <c r="E101" s="39" t="s">
        <v>59</v>
      </c>
    </row>
    <row r="102" spans="1:13" ht="12.75">
      <c r="A102" t="s">
        <v>45</v>
      </c>
      <c r="C102" s="31" t="s">
        <v>97</v>
      </c>
      <c r="E102" s="33" t="s">
        <v>120</v>
      </c>
      <c r="J102" s="32">
        <f>0</f>
      </c>
      <c s="32">
        <f>0</f>
      </c>
      <c s="32">
        <f>0+L103+L107+L111+L115+L119+L123+L127+L131+L135+L139</f>
      </c>
      <c s="32">
        <f>0+M103+M107+M111+M115+M119+M123+M127+M131+M135+M139</f>
      </c>
    </row>
    <row r="103" spans="1:16" ht="12.75">
      <c r="A103" t="s">
        <v>48</v>
      </c>
      <c s="34" t="s">
        <v>218</v>
      </c>
      <c s="34" t="s">
        <v>219</v>
      </c>
      <c s="35" t="s">
        <v>51</v>
      </c>
      <c s="6" t="s">
        <v>220</v>
      </c>
      <c s="36" t="s">
        <v>88</v>
      </c>
      <c s="37">
        <v>128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26</v>
      </c>
    </row>
    <row r="104" spans="1:5" ht="25.5">
      <c r="A104" s="35" t="s">
        <v>55</v>
      </c>
      <c r="E104" s="39" t="s">
        <v>221</v>
      </c>
    </row>
    <row r="105" spans="1:5" ht="12.75">
      <c r="A105" s="35" t="s">
        <v>56</v>
      </c>
      <c r="E105" s="40" t="s">
        <v>51</v>
      </c>
    </row>
    <row r="106" spans="1:5" ht="12.75">
      <c r="A106" t="s">
        <v>58</v>
      </c>
      <c r="E106" s="39" t="s">
        <v>59</v>
      </c>
    </row>
    <row r="107" spans="1:16" ht="12.75">
      <c r="A107" t="s">
        <v>48</v>
      </c>
      <c s="34" t="s">
        <v>222</v>
      </c>
      <c s="34" t="s">
        <v>223</v>
      </c>
      <c s="35" t="s">
        <v>51</v>
      </c>
      <c s="6" t="s">
        <v>224</v>
      </c>
      <c s="36" t="s">
        <v>88</v>
      </c>
      <c s="37">
        <v>4.2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26</v>
      </c>
    </row>
    <row r="108" spans="1:5" ht="12.75">
      <c r="A108" s="35" t="s">
        <v>55</v>
      </c>
      <c r="E108" s="39" t="s">
        <v>225</v>
      </c>
    </row>
    <row r="109" spans="1:5" ht="12.75">
      <c r="A109" s="35" t="s">
        <v>56</v>
      </c>
      <c r="E109" s="40" t="s">
        <v>51</v>
      </c>
    </row>
    <row r="110" spans="1:5" ht="12.75">
      <c r="A110" t="s">
        <v>58</v>
      </c>
      <c r="E110" s="39" t="s">
        <v>59</v>
      </c>
    </row>
    <row r="111" spans="1:16" ht="12.75">
      <c r="A111" t="s">
        <v>48</v>
      </c>
      <c s="34" t="s">
        <v>226</v>
      </c>
      <c s="34" t="s">
        <v>227</v>
      </c>
      <c s="35" t="s">
        <v>51</v>
      </c>
      <c s="6" t="s">
        <v>228</v>
      </c>
      <c s="36" t="s">
        <v>88</v>
      </c>
      <c s="37">
        <v>88.4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26</v>
      </c>
    </row>
    <row r="112" spans="1:5" ht="12.75">
      <c r="A112" s="35" t="s">
        <v>55</v>
      </c>
      <c r="E112" s="39" t="s">
        <v>51</v>
      </c>
    </row>
    <row r="113" spans="1:5" ht="12.75">
      <c r="A113" s="35" t="s">
        <v>56</v>
      </c>
      <c r="E113" s="40" t="s">
        <v>229</v>
      </c>
    </row>
    <row r="114" spans="1:5" ht="12.75">
      <c r="A114" t="s">
        <v>58</v>
      </c>
      <c r="E114" s="39" t="s">
        <v>59</v>
      </c>
    </row>
    <row r="115" spans="1:16" ht="25.5">
      <c r="A115" t="s">
        <v>48</v>
      </c>
      <c s="34" t="s">
        <v>230</v>
      </c>
      <c s="34" t="s">
        <v>231</v>
      </c>
      <c s="35" t="s">
        <v>51</v>
      </c>
      <c s="6" t="s">
        <v>232</v>
      </c>
      <c s="36" t="s">
        <v>88</v>
      </c>
      <c s="37">
        <v>90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26</v>
      </c>
    </row>
    <row r="116" spans="1:5" ht="12.75">
      <c r="A116" s="35" t="s">
        <v>55</v>
      </c>
      <c r="E116" s="39" t="s">
        <v>51</v>
      </c>
    </row>
    <row r="117" spans="1:5" ht="12.75">
      <c r="A117" s="35" t="s">
        <v>56</v>
      </c>
      <c r="E117" s="40" t="s">
        <v>51</v>
      </c>
    </row>
    <row r="118" spans="1:5" ht="12.75">
      <c r="A118" t="s">
        <v>58</v>
      </c>
      <c r="E118" s="39" t="s">
        <v>59</v>
      </c>
    </row>
    <row r="119" spans="1:16" ht="25.5">
      <c r="A119" t="s">
        <v>48</v>
      </c>
      <c s="34" t="s">
        <v>233</v>
      </c>
      <c s="34" t="s">
        <v>234</v>
      </c>
      <c s="35" t="s">
        <v>51</v>
      </c>
      <c s="6" t="s">
        <v>235</v>
      </c>
      <c s="36" t="s">
        <v>88</v>
      </c>
      <c s="37">
        <v>90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26</v>
      </c>
    </row>
    <row r="120" spans="1:5" ht="12.75">
      <c r="A120" s="35" t="s">
        <v>55</v>
      </c>
      <c r="E120" s="39" t="s">
        <v>51</v>
      </c>
    </row>
    <row r="121" spans="1:5" ht="12.75">
      <c r="A121" s="35" t="s">
        <v>56</v>
      </c>
      <c r="E121" s="40" t="s">
        <v>51</v>
      </c>
    </row>
    <row r="122" spans="1:5" ht="12.75">
      <c r="A122" t="s">
        <v>58</v>
      </c>
      <c r="E122" s="39" t="s">
        <v>59</v>
      </c>
    </row>
    <row r="123" spans="1:16" ht="12.75">
      <c r="A123" t="s">
        <v>48</v>
      </c>
      <c s="34" t="s">
        <v>236</v>
      </c>
      <c s="34" t="s">
        <v>237</v>
      </c>
      <c s="35" t="s">
        <v>51</v>
      </c>
      <c s="6" t="s">
        <v>238</v>
      </c>
      <c s="36" t="s">
        <v>81</v>
      </c>
      <c s="37">
        <v>5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26</v>
      </c>
    </row>
    <row r="124" spans="1:5" ht="12.75">
      <c r="A124" s="35" t="s">
        <v>55</v>
      </c>
      <c r="E124" s="39" t="s">
        <v>51</v>
      </c>
    </row>
    <row r="125" spans="1:5" ht="12.75">
      <c r="A125" s="35" t="s">
        <v>56</v>
      </c>
      <c r="E125" s="40" t="s">
        <v>51</v>
      </c>
    </row>
    <row r="126" spans="1:5" ht="12.75">
      <c r="A126" t="s">
        <v>58</v>
      </c>
      <c r="E126" s="39" t="s">
        <v>59</v>
      </c>
    </row>
    <row r="127" spans="1:16" ht="12.75">
      <c r="A127" t="s">
        <v>48</v>
      </c>
      <c s="34" t="s">
        <v>239</v>
      </c>
      <c s="34" t="s">
        <v>240</v>
      </c>
      <c s="35" t="s">
        <v>51</v>
      </c>
      <c s="6" t="s">
        <v>241</v>
      </c>
      <c s="36" t="s">
        <v>88</v>
      </c>
      <c s="37">
        <v>13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242</v>
      </c>
      <c>
        <f>(M127*21)/100</f>
      </c>
      <c t="s">
        <v>26</v>
      </c>
    </row>
    <row r="128" spans="1:5" ht="12.75">
      <c r="A128" s="35" t="s">
        <v>55</v>
      </c>
      <c r="E128" s="39" t="s">
        <v>243</v>
      </c>
    </row>
    <row r="129" spans="1:5" ht="12.75">
      <c r="A129" s="35" t="s">
        <v>56</v>
      </c>
      <c r="E129" s="40" t="s">
        <v>51</v>
      </c>
    </row>
    <row r="130" spans="1:5" ht="76.5">
      <c r="A130" t="s">
        <v>58</v>
      </c>
      <c r="E130" s="39" t="s">
        <v>244</v>
      </c>
    </row>
    <row r="131" spans="1:16" ht="12.75">
      <c r="A131" t="s">
        <v>48</v>
      </c>
      <c s="34" t="s">
        <v>245</v>
      </c>
      <c s="34" t="s">
        <v>246</v>
      </c>
      <c s="35" t="s">
        <v>51</v>
      </c>
      <c s="6" t="s">
        <v>247</v>
      </c>
      <c s="36" t="s">
        <v>81</v>
      </c>
      <c s="37">
        <v>167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242</v>
      </c>
      <c>
        <f>(M131*21)/100</f>
      </c>
      <c t="s">
        <v>26</v>
      </c>
    </row>
    <row r="132" spans="1:5" ht="12.75">
      <c r="A132" s="35" t="s">
        <v>55</v>
      </c>
      <c r="E132" s="39" t="s">
        <v>51</v>
      </c>
    </row>
    <row r="133" spans="1:5" ht="12.75">
      <c r="A133" s="35" t="s">
        <v>56</v>
      </c>
      <c r="E133" s="40" t="s">
        <v>174</v>
      </c>
    </row>
    <row r="134" spans="1:5" ht="114.75">
      <c r="A134" t="s">
        <v>58</v>
      </c>
      <c r="E134" s="39" t="s">
        <v>248</v>
      </c>
    </row>
    <row r="135" spans="1:16" ht="12.75">
      <c r="A135" t="s">
        <v>48</v>
      </c>
      <c s="34" t="s">
        <v>249</v>
      </c>
      <c s="34" t="s">
        <v>250</v>
      </c>
      <c s="35" t="s">
        <v>51</v>
      </c>
      <c s="6" t="s">
        <v>251</v>
      </c>
      <c s="36" t="s">
        <v>88</v>
      </c>
      <c s="37">
        <v>41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242</v>
      </c>
      <c>
        <f>(M135*21)/100</f>
      </c>
      <c t="s">
        <v>26</v>
      </c>
    </row>
    <row r="136" spans="1:5" ht="12.75">
      <c r="A136" s="35" t="s">
        <v>55</v>
      </c>
      <c r="E136" s="39" t="s">
        <v>252</v>
      </c>
    </row>
    <row r="137" spans="1:5" ht="12.75">
      <c r="A137" s="35" t="s">
        <v>56</v>
      </c>
      <c r="E137" s="40" t="s">
        <v>253</v>
      </c>
    </row>
    <row r="138" spans="1:5" ht="114.75">
      <c r="A138" t="s">
        <v>58</v>
      </c>
      <c r="E138" s="39" t="s">
        <v>254</v>
      </c>
    </row>
    <row r="139" spans="1:16" ht="12.75">
      <c r="A139" t="s">
        <v>48</v>
      </c>
      <c s="34" t="s">
        <v>255</v>
      </c>
      <c s="34" t="s">
        <v>256</v>
      </c>
      <c s="35" t="s">
        <v>51</v>
      </c>
      <c s="6" t="s">
        <v>257</v>
      </c>
      <c s="36" t="s">
        <v>258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242</v>
      </c>
      <c>
        <f>(M139*21)/100</f>
      </c>
      <c t="s">
        <v>26</v>
      </c>
    </row>
    <row r="140" spans="1:5" ht="12.75">
      <c r="A140" s="35" t="s">
        <v>55</v>
      </c>
      <c r="E140" s="39" t="s">
        <v>51</v>
      </c>
    </row>
    <row r="141" spans="1:5" ht="12.75">
      <c r="A141" s="35" t="s">
        <v>56</v>
      </c>
      <c r="E141" s="40" t="s">
        <v>51</v>
      </c>
    </row>
    <row r="142" spans="1:5" ht="12.75">
      <c r="A142" t="s">
        <v>58</v>
      </c>
      <c r="E142" s="39" t="s">
        <v>259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145</v>
      </c>
      <c s="41">
        <f>Rekapitulace!C12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145</v>
      </c>
      <c r="E4" s="26" t="s">
        <v>146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COUNTIFS(L8:L135,"=0",A8:A135,"P")+COUNTIFS(L8:L135,"",A8:A135,"P")+SUM(Q8:Q135)</f>
      </c>
    </row>
    <row r="8" spans="1:13" ht="12.75">
      <c r="A8" t="s">
        <v>43</v>
      </c>
      <c r="C8" s="28" t="s">
        <v>262</v>
      </c>
      <c r="E8" s="30" t="s">
        <v>261</v>
      </c>
      <c r="J8" s="29">
        <f>0+J9+J22+J51+J72+J89+J106</f>
      </c>
      <c s="29">
        <f>0+K9+K22+K51+K72+K89+K106</f>
      </c>
      <c s="29">
        <f>0+L9+L22+L51+L72+L89+L106</f>
      </c>
      <c s="29">
        <f>0+M9+M22+M51+M72+M89+M106</f>
      </c>
    </row>
    <row r="9" spans="1:13" ht="12.75">
      <c r="A9" t="s">
        <v>45</v>
      </c>
      <c r="C9" s="31" t="s">
        <v>46</v>
      </c>
      <c r="E9" s="33" t="s">
        <v>150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151</v>
      </c>
      <c s="35" t="s">
        <v>51</v>
      </c>
      <c s="6" t="s">
        <v>152</v>
      </c>
      <c s="36" t="s">
        <v>53</v>
      </c>
      <c s="37">
        <v>729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56</v>
      </c>
      <c r="E12" s="40" t="s">
        <v>263</v>
      </c>
    </row>
    <row r="13" spans="1:5" ht="12.75">
      <c r="A13" t="s">
        <v>58</v>
      </c>
      <c r="E13" s="39" t="s">
        <v>59</v>
      </c>
    </row>
    <row r="14" spans="1:16" ht="25.5">
      <c r="A14" t="s">
        <v>48</v>
      </c>
      <c s="34" t="s">
        <v>26</v>
      </c>
      <c s="34" t="s">
        <v>60</v>
      </c>
      <c s="35" t="s">
        <v>51</v>
      </c>
      <c s="6" t="s">
        <v>61</v>
      </c>
      <c s="36" t="s">
        <v>53</v>
      </c>
      <c s="37">
        <v>232.9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56</v>
      </c>
      <c r="E16" s="40" t="s">
        <v>154</v>
      </c>
    </row>
    <row r="17" spans="1:5" ht="12.75">
      <c r="A17" t="s">
        <v>58</v>
      </c>
      <c r="E17" s="39" t="s">
        <v>59</v>
      </c>
    </row>
    <row r="18" spans="1:16" ht="12.75">
      <c r="A18" t="s">
        <v>48</v>
      </c>
      <c s="34" t="s">
        <v>175</v>
      </c>
      <c s="34" t="s">
        <v>156</v>
      </c>
      <c s="35" t="s">
        <v>51</v>
      </c>
      <c s="6" t="s">
        <v>157</v>
      </c>
      <c s="36" t="s">
        <v>53</v>
      </c>
      <c s="37">
        <v>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56</v>
      </c>
      <c r="E20" s="40" t="s">
        <v>51</v>
      </c>
    </row>
    <row r="21" spans="1:5" ht="12.75">
      <c r="A21" t="s">
        <v>58</v>
      </c>
      <c r="E21" s="39" t="s">
        <v>59</v>
      </c>
    </row>
    <row r="22" spans="1:13" ht="12.75">
      <c r="A22" t="s">
        <v>45</v>
      </c>
      <c r="C22" s="31" t="s">
        <v>49</v>
      </c>
      <c r="E22" s="33" t="s">
        <v>72</v>
      </c>
      <c r="J22" s="32">
        <f>0</f>
      </c>
      <c s="32">
        <f>0</f>
      </c>
      <c s="32">
        <f>0+L23+L27+L31+L35+L39+L43+L47</f>
      </c>
      <c s="32">
        <f>0+M23+M27+M31+M35+M39+M43+M47</f>
      </c>
    </row>
    <row r="23" spans="1:16" ht="12.75">
      <c r="A23" t="s">
        <v>48</v>
      </c>
      <c s="34" t="s">
        <v>25</v>
      </c>
      <c s="34" t="s">
        <v>264</v>
      </c>
      <c s="35" t="s">
        <v>51</v>
      </c>
      <c s="6" t="s">
        <v>265</v>
      </c>
      <c s="36" t="s">
        <v>76</v>
      </c>
      <c s="37">
        <v>405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12.75">
      <c r="A24" s="35" t="s">
        <v>55</v>
      </c>
      <c r="E24" s="39" t="s">
        <v>51</v>
      </c>
    </row>
    <row r="25" spans="1:5" ht="12.75">
      <c r="A25" s="35" t="s">
        <v>56</v>
      </c>
      <c r="E25" s="40" t="s">
        <v>266</v>
      </c>
    </row>
    <row r="26" spans="1:5" ht="12.75">
      <c r="A26" t="s">
        <v>58</v>
      </c>
      <c r="E26" s="39" t="s">
        <v>59</v>
      </c>
    </row>
    <row r="27" spans="1:16" ht="12.75">
      <c r="A27" t="s">
        <v>48</v>
      </c>
      <c s="34" t="s">
        <v>67</v>
      </c>
      <c s="34" t="s">
        <v>161</v>
      </c>
      <c s="35" t="s">
        <v>51</v>
      </c>
      <c s="6" t="s">
        <v>162</v>
      </c>
      <c s="36" t="s">
        <v>76</v>
      </c>
      <c s="37">
        <v>18.75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26</v>
      </c>
    </row>
    <row r="28" spans="1:5" ht="12.75">
      <c r="A28" s="35" t="s">
        <v>55</v>
      </c>
      <c r="E28" s="39" t="s">
        <v>51</v>
      </c>
    </row>
    <row r="29" spans="1:5" ht="12.75">
      <c r="A29" s="35" t="s">
        <v>56</v>
      </c>
      <c r="E29" s="40" t="s">
        <v>267</v>
      </c>
    </row>
    <row r="30" spans="1:5" ht="12.75">
      <c r="A30" t="s">
        <v>58</v>
      </c>
      <c r="E30" s="39" t="s">
        <v>59</v>
      </c>
    </row>
    <row r="31" spans="1:16" ht="12.75">
      <c r="A31" t="s">
        <v>48</v>
      </c>
      <c s="34" t="s">
        <v>73</v>
      </c>
      <c s="34" t="s">
        <v>172</v>
      </c>
      <c s="35" t="s">
        <v>51</v>
      </c>
      <c s="6" t="s">
        <v>173</v>
      </c>
      <c s="36" t="s">
        <v>81</v>
      </c>
      <c s="37">
        <v>125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51</v>
      </c>
    </row>
    <row r="33" spans="1:5" ht="12.75">
      <c r="A33" s="35" t="s">
        <v>56</v>
      </c>
      <c r="E33" s="40" t="s">
        <v>51</v>
      </c>
    </row>
    <row r="34" spans="1:5" ht="12.75">
      <c r="A34" t="s">
        <v>58</v>
      </c>
      <c r="E34" s="39" t="s">
        <v>59</v>
      </c>
    </row>
    <row r="35" spans="1:16" ht="12.75">
      <c r="A35" t="s">
        <v>48</v>
      </c>
      <c s="34" t="s">
        <v>78</v>
      </c>
      <c s="34" t="s">
        <v>163</v>
      </c>
      <c s="35" t="s">
        <v>51</v>
      </c>
      <c s="6" t="s">
        <v>164</v>
      </c>
      <c s="36" t="s">
        <v>76</v>
      </c>
      <c s="37">
        <v>33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26</v>
      </c>
    </row>
    <row r="36" spans="1:5" ht="12.75">
      <c r="A36" s="35" t="s">
        <v>55</v>
      </c>
      <c r="E36" s="39" t="s">
        <v>165</v>
      </c>
    </row>
    <row r="37" spans="1:5" ht="12.75">
      <c r="A37" s="35" t="s">
        <v>56</v>
      </c>
      <c r="E37" s="40" t="s">
        <v>166</v>
      </c>
    </row>
    <row r="38" spans="1:5" ht="12.75">
      <c r="A38" t="s">
        <v>58</v>
      </c>
      <c r="E38" s="39" t="s">
        <v>59</v>
      </c>
    </row>
    <row r="39" spans="1:16" ht="25.5">
      <c r="A39" t="s">
        <v>48</v>
      </c>
      <c s="34" t="s">
        <v>85</v>
      </c>
      <c s="34" t="s">
        <v>176</v>
      </c>
      <c s="35" t="s">
        <v>51</v>
      </c>
      <c s="6" t="s">
        <v>177</v>
      </c>
      <c s="36" t="s">
        <v>116</v>
      </c>
      <c s="37">
        <v>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26</v>
      </c>
    </row>
    <row r="40" spans="1:5" ht="12.75">
      <c r="A40" s="35" t="s">
        <v>55</v>
      </c>
      <c r="E40" s="39" t="s">
        <v>51</v>
      </c>
    </row>
    <row r="41" spans="1:5" ht="12.75">
      <c r="A41" s="35" t="s">
        <v>56</v>
      </c>
      <c r="E41" s="40" t="s">
        <v>51</v>
      </c>
    </row>
    <row r="42" spans="1:5" ht="12.75">
      <c r="A42" t="s">
        <v>58</v>
      </c>
      <c r="E42" s="39" t="s">
        <v>59</v>
      </c>
    </row>
    <row r="43" spans="1:16" ht="12.75">
      <c r="A43" t="s">
        <v>48</v>
      </c>
      <c s="34" t="s">
        <v>92</v>
      </c>
      <c s="34" t="s">
        <v>167</v>
      </c>
      <c s="35" t="s">
        <v>51</v>
      </c>
      <c s="6" t="s">
        <v>168</v>
      </c>
      <c s="36" t="s">
        <v>76</v>
      </c>
      <c s="37">
        <v>312.5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26</v>
      </c>
    </row>
    <row r="44" spans="1:5" ht="12.75">
      <c r="A44" s="35" t="s">
        <v>55</v>
      </c>
      <c r="E44" s="39" t="s">
        <v>51</v>
      </c>
    </row>
    <row r="45" spans="1:5" ht="12.75">
      <c r="A45" s="35" t="s">
        <v>56</v>
      </c>
      <c r="E45" s="40" t="s">
        <v>268</v>
      </c>
    </row>
    <row r="46" spans="1:5" ht="12.75">
      <c r="A46" t="s">
        <v>58</v>
      </c>
      <c r="E46" s="39" t="s">
        <v>59</v>
      </c>
    </row>
    <row r="47" spans="1:16" ht="12.75">
      <c r="A47" t="s">
        <v>48</v>
      </c>
      <c s="34" t="s">
        <v>97</v>
      </c>
      <c s="34" t="s">
        <v>170</v>
      </c>
      <c s="35" t="s">
        <v>51</v>
      </c>
      <c s="6" t="s">
        <v>171</v>
      </c>
      <c s="36" t="s">
        <v>76</v>
      </c>
      <c s="37">
        <v>33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26</v>
      </c>
    </row>
    <row r="48" spans="1:5" ht="12.75">
      <c r="A48" s="35" t="s">
        <v>55</v>
      </c>
      <c r="E48" s="39" t="s">
        <v>51</v>
      </c>
    </row>
    <row r="49" spans="1:5" ht="12.75">
      <c r="A49" s="35" t="s">
        <v>56</v>
      </c>
      <c r="E49" s="40" t="s">
        <v>269</v>
      </c>
    </row>
    <row r="50" spans="1:5" ht="12.75">
      <c r="A50" t="s">
        <v>58</v>
      </c>
      <c r="E50" s="39" t="s">
        <v>59</v>
      </c>
    </row>
    <row r="51" spans="1:13" ht="12.75">
      <c r="A51" t="s">
        <v>45</v>
      </c>
      <c r="C51" s="31" t="s">
        <v>67</v>
      </c>
      <c r="E51" s="33" t="s">
        <v>178</v>
      </c>
      <c r="J51" s="32">
        <f>0</f>
      </c>
      <c s="32">
        <f>0</f>
      </c>
      <c s="32">
        <f>0+L52+L56+L60+L64+L68</f>
      </c>
      <c s="32">
        <f>0+M52+M56+M60+M64+M68</f>
      </c>
    </row>
    <row r="52" spans="1:16" ht="12.75">
      <c r="A52" t="s">
        <v>48</v>
      </c>
      <c s="34" t="s">
        <v>102</v>
      </c>
      <c s="34" t="s">
        <v>179</v>
      </c>
      <c s="35" t="s">
        <v>51</v>
      </c>
      <c s="6" t="s">
        <v>180</v>
      </c>
      <c s="36" t="s">
        <v>76</v>
      </c>
      <c s="37">
        <v>6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26</v>
      </c>
    </row>
    <row r="53" spans="1:5" ht="12.75">
      <c r="A53" s="35" t="s">
        <v>55</v>
      </c>
      <c r="E53" s="39" t="s">
        <v>181</v>
      </c>
    </row>
    <row r="54" spans="1:5" ht="12.75">
      <c r="A54" s="35" t="s">
        <v>56</v>
      </c>
      <c r="E54" s="40" t="s">
        <v>270</v>
      </c>
    </row>
    <row r="55" spans="1:5" ht="12.75">
      <c r="A55" t="s">
        <v>58</v>
      </c>
      <c r="E55" s="39" t="s">
        <v>59</v>
      </c>
    </row>
    <row r="56" spans="1:16" ht="12.75">
      <c r="A56" t="s">
        <v>48</v>
      </c>
      <c s="34" t="s">
        <v>106</v>
      </c>
      <c s="34" t="s">
        <v>183</v>
      </c>
      <c s="35" t="s">
        <v>51</v>
      </c>
      <c s="6" t="s">
        <v>184</v>
      </c>
      <c s="36" t="s">
        <v>76</v>
      </c>
      <c s="37">
        <v>19.232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26</v>
      </c>
    </row>
    <row r="57" spans="1:5" ht="25.5">
      <c r="A57" s="35" t="s">
        <v>55</v>
      </c>
      <c r="E57" s="39" t="s">
        <v>185</v>
      </c>
    </row>
    <row r="58" spans="1:5" ht="12.75">
      <c r="A58" s="35" t="s">
        <v>56</v>
      </c>
      <c r="E58" s="40" t="s">
        <v>271</v>
      </c>
    </row>
    <row r="59" spans="1:5" ht="12.75">
      <c r="A59" t="s">
        <v>58</v>
      </c>
      <c r="E59" s="39" t="s">
        <v>59</v>
      </c>
    </row>
    <row r="60" spans="1:16" ht="12.75">
      <c r="A60" t="s">
        <v>48</v>
      </c>
      <c s="34" t="s">
        <v>109</v>
      </c>
      <c s="34" t="s">
        <v>187</v>
      </c>
      <c s="35" t="s">
        <v>51</v>
      </c>
      <c s="6" t="s">
        <v>188</v>
      </c>
      <c s="36" t="s">
        <v>76</v>
      </c>
      <c s="37">
        <v>1.202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26</v>
      </c>
    </row>
    <row r="61" spans="1:5" ht="12.75">
      <c r="A61" s="35" t="s">
        <v>55</v>
      </c>
      <c r="E61" s="39" t="s">
        <v>189</v>
      </c>
    </row>
    <row r="62" spans="1:5" ht="12.75">
      <c r="A62" s="35" t="s">
        <v>56</v>
      </c>
      <c r="E62" s="40" t="s">
        <v>272</v>
      </c>
    </row>
    <row r="63" spans="1:5" ht="12.75">
      <c r="A63" t="s">
        <v>58</v>
      </c>
      <c r="E63" s="39" t="s">
        <v>59</v>
      </c>
    </row>
    <row r="64" spans="1:16" ht="12.75">
      <c r="A64" t="s">
        <v>48</v>
      </c>
      <c s="34" t="s">
        <v>113</v>
      </c>
      <c s="34" t="s">
        <v>191</v>
      </c>
      <c s="35" t="s">
        <v>51</v>
      </c>
      <c s="6" t="s">
        <v>192</v>
      </c>
      <c s="36" t="s">
        <v>76</v>
      </c>
      <c s="37">
        <v>3.45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26</v>
      </c>
    </row>
    <row r="65" spans="1:5" ht="12.75">
      <c r="A65" s="35" t="s">
        <v>55</v>
      </c>
      <c r="E65" s="39" t="s">
        <v>273</v>
      </c>
    </row>
    <row r="66" spans="1:5" ht="12.75">
      <c r="A66" s="35" t="s">
        <v>56</v>
      </c>
      <c r="E66" s="40" t="s">
        <v>274</v>
      </c>
    </row>
    <row r="67" spans="1:5" ht="12.75">
      <c r="A67" t="s">
        <v>58</v>
      </c>
      <c r="E67" s="39" t="s">
        <v>59</v>
      </c>
    </row>
    <row r="68" spans="1:16" ht="12.75">
      <c r="A68" t="s">
        <v>48</v>
      </c>
      <c s="34" t="s">
        <v>117</v>
      </c>
      <c s="34" t="s">
        <v>195</v>
      </c>
      <c s="35" t="s">
        <v>51</v>
      </c>
      <c s="6" t="s">
        <v>196</v>
      </c>
      <c s="36" t="s">
        <v>76</v>
      </c>
      <c s="37">
        <v>255.6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26</v>
      </c>
    </row>
    <row r="69" spans="1:5" ht="12.75">
      <c r="A69" s="35" t="s">
        <v>55</v>
      </c>
      <c r="E69" s="39" t="s">
        <v>197</v>
      </c>
    </row>
    <row r="70" spans="1:5" ht="12.75">
      <c r="A70" s="35" t="s">
        <v>56</v>
      </c>
      <c r="E70" s="40" t="s">
        <v>198</v>
      </c>
    </row>
    <row r="71" spans="1:5" ht="12.75">
      <c r="A71" t="s">
        <v>58</v>
      </c>
      <c r="E71" s="39" t="s">
        <v>59</v>
      </c>
    </row>
    <row r="72" spans="1:13" ht="12.75">
      <c r="A72" t="s">
        <v>45</v>
      </c>
      <c r="C72" s="31" t="s">
        <v>73</v>
      </c>
      <c r="E72" s="33" t="s">
        <v>91</v>
      </c>
      <c r="J72" s="32">
        <f>0</f>
      </c>
      <c s="32">
        <f>0</f>
      </c>
      <c s="32">
        <f>0+L73+L77+L81+L85</f>
      </c>
      <c s="32">
        <f>0+M73+M77+M81+M85</f>
      </c>
    </row>
    <row r="73" spans="1:16" ht="12.75">
      <c r="A73" t="s">
        <v>48</v>
      </c>
      <c s="34" t="s">
        <v>121</v>
      </c>
      <c s="34" t="s">
        <v>199</v>
      </c>
      <c s="35" t="s">
        <v>51</v>
      </c>
      <c s="6" t="s">
        <v>200</v>
      </c>
      <c s="36" t="s">
        <v>81</v>
      </c>
      <c s="37">
        <v>323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26</v>
      </c>
    </row>
    <row r="74" spans="1:5" ht="12.75">
      <c r="A74" s="35" t="s">
        <v>55</v>
      </c>
      <c r="E74" s="39" t="s">
        <v>201</v>
      </c>
    </row>
    <row r="75" spans="1:5" ht="12.75">
      <c r="A75" s="35" t="s">
        <v>56</v>
      </c>
      <c r="E75" s="40" t="s">
        <v>51</v>
      </c>
    </row>
    <row r="76" spans="1:5" ht="12.75">
      <c r="A76" t="s">
        <v>58</v>
      </c>
      <c r="E76" s="39" t="s">
        <v>59</v>
      </c>
    </row>
    <row r="77" spans="1:16" ht="12.75">
      <c r="A77" t="s">
        <v>48</v>
      </c>
      <c s="34" t="s">
        <v>125</v>
      </c>
      <c s="34" t="s">
        <v>203</v>
      </c>
      <c s="35" t="s">
        <v>51</v>
      </c>
      <c s="6" t="s">
        <v>204</v>
      </c>
      <c s="36" t="s">
        <v>81</v>
      </c>
      <c s="37">
        <v>323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26</v>
      </c>
    </row>
    <row r="78" spans="1:5" ht="12.75">
      <c r="A78" s="35" t="s">
        <v>55</v>
      </c>
      <c r="E78" s="39" t="s">
        <v>51</v>
      </c>
    </row>
    <row r="79" spans="1:5" ht="12.75">
      <c r="A79" s="35" t="s">
        <v>56</v>
      </c>
      <c r="E79" s="40" t="s">
        <v>51</v>
      </c>
    </row>
    <row r="80" spans="1:5" ht="12.75">
      <c r="A80" t="s">
        <v>58</v>
      </c>
      <c r="E80" s="39" t="s">
        <v>59</v>
      </c>
    </row>
    <row r="81" spans="1:16" ht="12.75">
      <c r="A81" t="s">
        <v>48</v>
      </c>
      <c s="34" t="s">
        <v>130</v>
      </c>
      <c s="34" t="s">
        <v>275</v>
      </c>
      <c s="35" t="s">
        <v>51</v>
      </c>
      <c s="6" t="s">
        <v>276</v>
      </c>
      <c s="36" t="s">
        <v>81</v>
      </c>
      <c s="37">
        <v>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26</v>
      </c>
    </row>
    <row r="82" spans="1:5" ht="12.75">
      <c r="A82" s="35" t="s">
        <v>55</v>
      </c>
      <c r="E82" s="39" t="s">
        <v>51</v>
      </c>
    </row>
    <row r="83" spans="1:5" ht="12.75">
      <c r="A83" s="35" t="s">
        <v>56</v>
      </c>
      <c r="E83" s="40" t="s">
        <v>51</v>
      </c>
    </row>
    <row r="84" spans="1:5" ht="12.75">
      <c r="A84" t="s">
        <v>58</v>
      </c>
      <c r="E84" s="39" t="s">
        <v>59</v>
      </c>
    </row>
    <row r="85" spans="1:16" ht="12.75">
      <c r="A85" t="s">
        <v>48</v>
      </c>
      <c s="34" t="s">
        <v>133</v>
      </c>
      <c s="34" t="s">
        <v>205</v>
      </c>
      <c s="35" t="s">
        <v>51</v>
      </c>
      <c s="6" t="s">
        <v>206</v>
      </c>
      <c s="36" t="s">
        <v>81</v>
      </c>
      <c s="37">
        <v>323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26</v>
      </c>
    </row>
    <row r="86" spans="1:5" ht="12.75">
      <c r="A86" s="35" t="s">
        <v>55</v>
      </c>
      <c r="E86" s="39" t="s">
        <v>207</v>
      </c>
    </row>
    <row r="87" spans="1:5" ht="12.75">
      <c r="A87" s="35" t="s">
        <v>56</v>
      </c>
      <c r="E87" s="40" t="s">
        <v>51</v>
      </c>
    </row>
    <row r="88" spans="1:5" ht="12.75">
      <c r="A88" t="s">
        <v>58</v>
      </c>
      <c r="E88" s="39" t="s">
        <v>59</v>
      </c>
    </row>
    <row r="89" spans="1:13" ht="12.75">
      <c r="A89" t="s">
        <v>45</v>
      </c>
      <c r="C89" s="31" t="s">
        <v>92</v>
      </c>
      <c r="E89" s="33" t="s">
        <v>209</v>
      </c>
      <c r="J89" s="32">
        <f>0</f>
      </c>
      <c s="32">
        <f>0</f>
      </c>
      <c s="32">
        <f>0+L90+L94+L98+L102</f>
      </c>
      <c s="32">
        <f>0+M90+M94+M98+M102</f>
      </c>
    </row>
    <row r="90" spans="1:16" ht="12.75">
      <c r="A90" t="s">
        <v>48</v>
      </c>
      <c s="34" t="s">
        <v>136</v>
      </c>
      <c s="34" t="s">
        <v>210</v>
      </c>
      <c s="35" t="s">
        <v>51</v>
      </c>
      <c s="6" t="s">
        <v>211</v>
      </c>
      <c s="36" t="s">
        <v>116</v>
      </c>
      <c s="37">
        <v>11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26</v>
      </c>
    </row>
    <row r="91" spans="1:5" ht="12.75">
      <c r="A91" s="35" t="s">
        <v>55</v>
      </c>
      <c r="E91" s="39" t="s">
        <v>51</v>
      </c>
    </row>
    <row r="92" spans="1:5" ht="12.75">
      <c r="A92" s="35" t="s">
        <v>56</v>
      </c>
      <c r="E92" s="40" t="s">
        <v>51</v>
      </c>
    </row>
    <row r="93" spans="1:5" ht="12.75">
      <c r="A93" t="s">
        <v>58</v>
      </c>
      <c r="E93" s="39" t="s">
        <v>59</v>
      </c>
    </row>
    <row r="94" spans="1:16" ht="12.75">
      <c r="A94" t="s">
        <v>48</v>
      </c>
      <c s="34" t="s">
        <v>139</v>
      </c>
      <c s="34" t="s">
        <v>212</v>
      </c>
      <c s="35" t="s">
        <v>51</v>
      </c>
      <c s="6" t="s">
        <v>213</v>
      </c>
      <c s="36" t="s">
        <v>116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26</v>
      </c>
    </row>
    <row r="95" spans="1:5" ht="12.75">
      <c r="A95" s="35" t="s">
        <v>55</v>
      </c>
      <c r="E95" s="39" t="s">
        <v>51</v>
      </c>
    </row>
    <row r="96" spans="1:5" ht="12.75">
      <c r="A96" s="35" t="s">
        <v>56</v>
      </c>
      <c r="E96" s="40" t="s">
        <v>51</v>
      </c>
    </row>
    <row r="97" spans="1:5" ht="12.75">
      <c r="A97" t="s">
        <v>58</v>
      </c>
      <c r="E97" s="39" t="s">
        <v>59</v>
      </c>
    </row>
    <row r="98" spans="1:16" ht="12.75">
      <c r="A98" t="s">
        <v>48</v>
      </c>
      <c s="34" t="s">
        <v>218</v>
      </c>
      <c s="34" t="s">
        <v>214</v>
      </c>
      <c s="35" t="s">
        <v>51</v>
      </c>
      <c s="6" t="s">
        <v>215</v>
      </c>
      <c s="36" t="s">
        <v>88</v>
      </c>
      <c s="37">
        <v>22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26</v>
      </c>
    </row>
    <row r="99" spans="1:5" ht="12.75">
      <c r="A99" s="35" t="s">
        <v>55</v>
      </c>
      <c r="E99" s="39" t="s">
        <v>51</v>
      </c>
    </row>
    <row r="100" spans="1:5" ht="12.75">
      <c r="A100" s="35" t="s">
        <v>56</v>
      </c>
      <c r="E100" s="40" t="s">
        <v>51</v>
      </c>
    </row>
    <row r="101" spans="1:5" ht="12.75">
      <c r="A101" t="s">
        <v>58</v>
      </c>
      <c r="E101" s="39" t="s">
        <v>59</v>
      </c>
    </row>
    <row r="102" spans="1:16" ht="12.75">
      <c r="A102" t="s">
        <v>48</v>
      </c>
      <c s="34" t="s">
        <v>222</v>
      </c>
      <c s="34" t="s">
        <v>216</v>
      </c>
      <c s="35" t="s">
        <v>51</v>
      </c>
      <c s="6" t="s">
        <v>217</v>
      </c>
      <c s="36" t="s">
        <v>88</v>
      </c>
      <c s="37">
        <v>22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26</v>
      </c>
    </row>
    <row r="103" spans="1:5" ht="12.75">
      <c r="A103" s="35" t="s">
        <v>55</v>
      </c>
      <c r="E103" s="39" t="s">
        <v>51</v>
      </c>
    </row>
    <row r="104" spans="1:5" ht="12.75">
      <c r="A104" s="35" t="s">
        <v>56</v>
      </c>
      <c r="E104" s="40" t="s">
        <v>51</v>
      </c>
    </row>
    <row r="105" spans="1:5" ht="12.75">
      <c r="A105" t="s">
        <v>58</v>
      </c>
      <c r="E105" s="39" t="s">
        <v>59</v>
      </c>
    </row>
    <row r="106" spans="1:13" ht="12.75">
      <c r="A106" t="s">
        <v>45</v>
      </c>
      <c r="C106" s="31" t="s">
        <v>97</v>
      </c>
      <c r="E106" s="33" t="s">
        <v>120</v>
      </c>
      <c r="J106" s="32">
        <f>0</f>
      </c>
      <c s="32">
        <f>0</f>
      </c>
      <c s="32">
        <f>0+L107+L111+L115+L119+L123+L127+L131+L135</f>
      </c>
      <c s="32">
        <f>0+M107+M111+M115+M119+M123+M127+M131+M135</f>
      </c>
    </row>
    <row r="107" spans="1:16" ht="12.75">
      <c r="A107" t="s">
        <v>48</v>
      </c>
      <c s="34" t="s">
        <v>226</v>
      </c>
      <c s="34" t="s">
        <v>219</v>
      </c>
      <c s="35" t="s">
        <v>51</v>
      </c>
      <c s="6" t="s">
        <v>220</v>
      </c>
      <c s="36" t="s">
        <v>88</v>
      </c>
      <c s="37">
        <v>112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26</v>
      </c>
    </row>
    <row r="108" spans="1:5" ht="25.5">
      <c r="A108" s="35" t="s">
        <v>55</v>
      </c>
      <c r="E108" s="39" t="s">
        <v>221</v>
      </c>
    </row>
    <row r="109" spans="1:5" ht="12.75">
      <c r="A109" s="35" t="s">
        <v>56</v>
      </c>
      <c r="E109" s="40" t="s">
        <v>51</v>
      </c>
    </row>
    <row r="110" spans="1:5" ht="12.75">
      <c r="A110" t="s">
        <v>58</v>
      </c>
      <c r="E110" s="39" t="s">
        <v>59</v>
      </c>
    </row>
    <row r="111" spans="1:16" ht="12.75">
      <c r="A111" t="s">
        <v>48</v>
      </c>
      <c s="34" t="s">
        <v>230</v>
      </c>
      <c s="34" t="s">
        <v>223</v>
      </c>
      <c s="35" t="s">
        <v>51</v>
      </c>
      <c s="6" t="s">
        <v>224</v>
      </c>
      <c s="36" t="s">
        <v>88</v>
      </c>
      <c s="37">
        <v>8.2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26</v>
      </c>
    </row>
    <row r="112" spans="1:5" ht="12.75">
      <c r="A112" s="35" t="s">
        <v>55</v>
      </c>
      <c r="E112" s="39" t="s">
        <v>225</v>
      </c>
    </row>
    <row r="113" spans="1:5" ht="12.75">
      <c r="A113" s="35" t="s">
        <v>56</v>
      </c>
      <c r="E113" s="40" t="s">
        <v>277</v>
      </c>
    </row>
    <row r="114" spans="1:5" ht="12.75">
      <c r="A114" t="s">
        <v>58</v>
      </c>
      <c r="E114" s="39" t="s">
        <v>59</v>
      </c>
    </row>
    <row r="115" spans="1:16" ht="12.75">
      <c r="A115" t="s">
        <v>48</v>
      </c>
      <c s="34" t="s">
        <v>233</v>
      </c>
      <c s="34" t="s">
        <v>227</v>
      </c>
      <c s="35" t="s">
        <v>51</v>
      </c>
      <c s="6" t="s">
        <v>228</v>
      </c>
      <c s="36" t="s">
        <v>88</v>
      </c>
      <c s="37">
        <v>110.2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26</v>
      </c>
    </row>
    <row r="116" spans="1:5" ht="12.75">
      <c r="A116" s="35" t="s">
        <v>55</v>
      </c>
      <c r="E116" s="39" t="s">
        <v>51</v>
      </c>
    </row>
    <row r="117" spans="1:5" ht="12.75">
      <c r="A117" s="35" t="s">
        <v>56</v>
      </c>
      <c r="E117" s="40" t="s">
        <v>278</v>
      </c>
    </row>
    <row r="118" spans="1:5" ht="12.75">
      <c r="A118" t="s">
        <v>58</v>
      </c>
      <c r="E118" s="39" t="s">
        <v>59</v>
      </c>
    </row>
    <row r="119" spans="1:16" ht="25.5">
      <c r="A119" t="s">
        <v>48</v>
      </c>
      <c s="34" t="s">
        <v>236</v>
      </c>
      <c s="34" t="s">
        <v>231</v>
      </c>
      <c s="35" t="s">
        <v>51</v>
      </c>
      <c s="6" t="s">
        <v>232</v>
      </c>
      <c s="36" t="s">
        <v>88</v>
      </c>
      <c s="37">
        <v>92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26</v>
      </c>
    </row>
    <row r="120" spans="1:5" ht="12.75">
      <c r="A120" s="35" t="s">
        <v>55</v>
      </c>
      <c r="E120" s="39" t="s">
        <v>51</v>
      </c>
    </row>
    <row r="121" spans="1:5" ht="12.75">
      <c r="A121" s="35" t="s">
        <v>56</v>
      </c>
      <c r="E121" s="40" t="s">
        <v>51</v>
      </c>
    </row>
    <row r="122" spans="1:5" ht="12.75">
      <c r="A122" t="s">
        <v>58</v>
      </c>
      <c r="E122" s="39" t="s">
        <v>59</v>
      </c>
    </row>
    <row r="123" spans="1:16" ht="25.5">
      <c r="A123" t="s">
        <v>48</v>
      </c>
      <c s="34" t="s">
        <v>239</v>
      </c>
      <c s="34" t="s">
        <v>234</v>
      </c>
      <c s="35" t="s">
        <v>51</v>
      </c>
      <c s="6" t="s">
        <v>235</v>
      </c>
      <c s="36" t="s">
        <v>88</v>
      </c>
      <c s="37">
        <v>90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26</v>
      </c>
    </row>
    <row r="124" spans="1:5" ht="12.75">
      <c r="A124" s="35" t="s">
        <v>55</v>
      </c>
      <c r="E124" s="39" t="s">
        <v>51</v>
      </c>
    </row>
    <row r="125" spans="1:5" ht="12.75">
      <c r="A125" s="35" t="s">
        <v>56</v>
      </c>
      <c r="E125" s="40" t="s">
        <v>51</v>
      </c>
    </row>
    <row r="126" spans="1:5" ht="12.75">
      <c r="A126" t="s">
        <v>58</v>
      </c>
      <c r="E126" s="39" t="s">
        <v>59</v>
      </c>
    </row>
    <row r="127" spans="1:16" ht="12.75">
      <c r="A127" t="s">
        <v>48</v>
      </c>
      <c s="34" t="s">
        <v>245</v>
      </c>
      <c s="34" t="s">
        <v>237</v>
      </c>
      <c s="35" t="s">
        <v>51</v>
      </c>
      <c s="6" t="s">
        <v>238</v>
      </c>
      <c s="36" t="s">
        <v>81</v>
      </c>
      <c s="37">
        <v>5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26</v>
      </c>
    </row>
    <row r="128" spans="1:5" ht="12.75">
      <c r="A128" s="35" t="s">
        <v>55</v>
      </c>
      <c r="E128" s="39" t="s">
        <v>51</v>
      </c>
    </row>
    <row r="129" spans="1:5" ht="12.75">
      <c r="A129" s="35" t="s">
        <v>56</v>
      </c>
      <c r="E129" s="40" t="s">
        <v>51</v>
      </c>
    </row>
    <row r="130" spans="1:5" ht="12.75">
      <c r="A130" t="s">
        <v>58</v>
      </c>
      <c r="E130" s="39" t="s">
        <v>59</v>
      </c>
    </row>
    <row r="131" spans="1:16" ht="12.75">
      <c r="A131" t="s">
        <v>48</v>
      </c>
      <c s="34" t="s">
        <v>249</v>
      </c>
      <c s="34" t="s">
        <v>250</v>
      </c>
      <c s="35" t="s">
        <v>51</v>
      </c>
      <c s="6" t="s">
        <v>251</v>
      </c>
      <c s="36" t="s">
        <v>88</v>
      </c>
      <c s="37">
        <v>24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242</v>
      </c>
      <c>
        <f>(M131*21)/100</f>
      </c>
      <c t="s">
        <v>26</v>
      </c>
    </row>
    <row r="132" spans="1:5" ht="12.75">
      <c r="A132" s="35" t="s">
        <v>55</v>
      </c>
      <c r="E132" s="39" t="s">
        <v>252</v>
      </c>
    </row>
    <row r="133" spans="1:5" ht="12.75">
      <c r="A133" s="35" t="s">
        <v>56</v>
      </c>
      <c r="E133" s="40" t="s">
        <v>51</v>
      </c>
    </row>
    <row r="134" spans="1:5" ht="114.75">
      <c r="A134" t="s">
        <v>58</v>
      </c>
      <c r="E134" s="39" t="s">
        <v>254</v>
      </c>
    </row>
    <row r="135" spans="1:16" ht="12.75">
      <c r="A135" t="s">
        <v>48</v>
      </c>
      <c s="34" t="s">
        <v>175</v>
      </c>
      <c s="34" t="s">
        <v>256</v>
      </c>
      <c s="35" t="s">
        <v>51</v>
      </c>
      <c s="6" t="s">
        <v>257</v>
      </c>
      <c s="36" t="s">
        <v>258</v>
      </c>
      <c s="37">
        <v>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242</v>
      </c>
      <c>
        <f>(M135*21)/100</f>
      </c>
      <c t="s">
        <v>26</v>
      </c>
    </row>
    <row r="136" spans="1:5" ht="12.75">
      <c r="A136" s="35" t="s">
        <v>55</v>
      </c>
      <c r="E136" s="39" t="s">
        <v>51</v>
      </c>
    </row>
    <row r="137" spans="1:5" ht="12.75">
      <c r="A137" s="35" t="s">
        <v>56</v>
      </c>
      <c r="E137" s="40" t="s">
        <v>51</v>
      </c>
    </row>
    <row r="138" spans="1:5" ht="12.75">
      <c r="A138" t="s">
        <v>58</v>
      </c>
      <c r="E138" s="39" t="s">
        <v>259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28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279</v>
      </c>
      <c s="41">
        <f>Rekapitulace!C15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279</v>
      </c>
      <c r="E4" s="26" t="s">
        <v>280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COUNTIFS(L8:L286,"=0",A8:A286,"P")+COUNTIFS(L8:L286,"",A8:A286,"P")+SUM(Q8:Q286)</f>
      </c>
    </row>
    <row r="8" spans="1:13" ht="12.75">
      <c r="A8" t="s">
        <v>43</v>
      </c>
      <c r="C8" s="28" t="s">
        <v>283</v>
      </c>
      <c r="E8" s="30" t="s">
        <v>282</v>
      </c>
      <c r="J8" s="29">
        <f>0+J9+J18+J27+J152+J205+J238+J247+J272+J285</f>
      </c>
      <c s="29">
        <f>0+K9+K18+K27+K152+K205+K238+K247+K272+K285</f>
      </c>
      <c s="29">
        <f>0+L9+L18+L27+L152+L205+L238+L247+L272+L285</f>
      </c>
      <c s="29">
        <f>0+M9+M18+M27+M152+M205+M238+M247+M272+M285</f>
      </c>
    </row>
    <row r="9" spans="1:13" ht="12.75">
      <c r="A9" t="s">
        <v>45</v>
      </c>
      <c r="C9" s="31" t="s">
        <v>25</v>
      </c>
      <c r="E9" s="33" t="s">
        <v>284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49</v>
      </c>
      <c s="34" t="s">
        <v>285</v>
      </c>
      <c s="35" t="s">
        <v>51</v>
      </c>
      <c s="6" t="s">
        <v>286</v>
      </c>
      <c s="36" t="s">
        <v>81</v>
      </c>
      <c s="37">
        <v>8.956</v>
      </c>
      <c s="36">
        <v>0.18249</v>
      </c>
      <c s="36">
        <f>ROUND(G10*H10,6)</f>
      </c>
      <c r="L10" s="38">
        <v>0</v>
      </c>
      <c s="32">
        <f>ROUND(ROUND(L10,2)*ROUND(G10,3),2)</f>
      </c>
      <c s="36" t="s">
        <v>287</v>
      </c>
      <c>
        <f>(M10*21)/100</f>
      </c>
      <c t="s">
        <v>26</v>
      </c>
    </row>
    <row r="11" spans="1:5" ht="25.5">
      <c r="A11" s="35" t="s">
        <v>55</v>
      </c>
      <c r="E11" s="39" t="s">
        <v>286</v>
      </c>
    </row>
    <row r="12" spans="1:5" ht="12.75">
      <c r="A12" s="35" t="s">
        <v>56</v>
      </c>
      <c r="E12" s="40" t="s">
        <v>288</v>
      </c>
    </row>
    <row r="13" spans="1:5" ht="12.75">
      <c r="A13" t="s">
        <v>58</v>
      </c>
      <c r="E13" s="39" t="s">
        <v>51</v>
      </c>
    </row>
    <row r="14" spans="1:16" ht="25.5">
      <c r="A14" t="s">
        <v>48</v>
      </c>
      <c s="34" t="s">
        <v>26</v>
      </c>
      <c s="34" t="s">
        <v>289</v>
      </c>
      <c s="35" t="s">
        <v>51</v>
      </c>
      <c s="6" t="s">
        <v>290</v>
      </c>
      <c s="36" t="s">
        <v>76</v>
      </c>
      <c s="37">
        <v>1.246</v>
      </c>
      <c s="36">
        <v>1.8702</v>
      </c>
      <c s="36">
        <f>ROUND(G14*H14,6)</f>
      </c>
      <c r="L14" s="38">
        <v>0</v>
      </c>
      <c s="32">
        <f>ROUND(ROUND(L14,2)*ROUND(G14,3),2)</f>
      </c>
      <c s="36" t="s">
        <v>287</v>
      </c>
      <c>
        <f>(M14*21)/100</f>
      </c>
      <c t="s">
        <v>26</v>
      </c>
    </row>
    <row r="15" spans="1:5" ht="38.25">
      <c r="A15" s="35" t="s">
        <v>55</v>
      </c>
      <c r="E15" s="39" t="s">
        <v>291</v>
      </c>
    </row>
    <row r="16" spans="1:5" ht="12.75">
      <c r="A16" s="35" t="s">
        <v>56</v>
      </c>
      <c r="E16" s="40" t="s">
        <v>292</v>
      </c>
    </row>
    <row r="17" spans="1:5" ht="12.75">
      <c r="A17" t="s">
        <v>58</v>
      </c>
      <c r="E17" s="39" t="s">
        <v>51</v>
      </c>
    </row>
    <row r="18" spans="1:13" ht="12.75">
      <c r="A18" t="s">
        <v>45</v>
      </c>
      <c r="C18" s="31" t="s">
        <v>78</v>
      </c>
      <c r="E18" s="33" t="s">
        <v>293</v>
      </c>
      <c r="J18" s="32">
        <f>0</f>
      </c>
      <c s="32">
        <f>0</f>
      </c>
      <c s="32">
        <f>0+L19+L23</f>
      </c>
      <c s="32">
        <f>0+M19+M23</f>
      </c>
    </row>
    <row r="19" spans="1:16" ht="25.5">
      <c r="A19" t="s">
        <v>48</v>
      </c>
      <c s="34" t="s">
        <v>25</v>
      </c>
      <c s="34" t="s">
        <v>294</v>
      </c>
      <c s="35" t="s">
        <v>51</v>
      </c>
      <c s="6" t="s">
        <v>295</v>
      </c>
      <c s="36" t="s">
        <v>81</v>
      </c>
      <c s="37">
        <v>8.956</v>
      </c>
      <c s="36">
        <v>0.00656</v>
      </c>
      <c s="36">
        <f>ROUND(G19*H19,6)</f>
      </c>
      <c r="L19" s="38">
        <v>0</v>
      </c>
      <c s="32">
        <f>ROUND(ROUND(L19,2)*ROUND(G19,3),2)</f>
      </c>
      <c s="36" t="s">
        <v>287</v>
      </c>
      <c>
        <f>(M19*21)/100</f>
      </c>
      <c t="s">
        <v>26</v>
      </c>
    </row>
    <row r="20" spans="1:5" ht="25.5">
      <c r="A20" s="35" t="s">
        <v>55</v>
      </c>
      <c r="E20" s="39" t="s">
        <v>295</v>
      </c>
    </row>
    <row r="21" spans="1:5" ht="12.75">
      <c r="A21" s="35" t="s">
        <v>56</v>
      </c>
      <c r="E21" s="40" t="s">
        <v>51</v>
      </c>
    </row>
    <row r="22" spans="1:5" ht="12.75">
      <c r="A22" t="s">
        <v>58</v>
      </c>
      <c r="E22" s="39" t="s">
        <v>51</v>
      </c>
    </row>
    <row r="23" spans="1:16" ht="25.5">
      <c r="A23" t="s">
        <v>48</v>
      </c>
      <c s="34" t="s">
        <v>67</v>
      </c>
      <c s="34" t="s">
        <v>296</v>
      </c>
      <c s="35" t="s">
        <v>51</v>
      </c>
      <c s="6" t="s">
        <v>297</v>
      </c>
      <c s="36" t="s">
        <v>81</v>
      </c>
      <c s="37">
        <v>8.956</v>
      </c>
      <c s="36">
        <v>0.021</v>
      </c>
      <c s="36">
        <f>ROUND(G23*H23,6)</f>
      </c>
      <c r="L23" s="38">
        <v>0</v>
      </c>
      <c s="32">
        <f>ROUND(ROUND(L23,2)*ROUND(G23,3),2)</f>
      </c>
      <c s="36" t="s">
        <v>287</v>
      </c>
      <c>
        <f>(M23*21)/100</f>
      </c>
      <c t="s">
        <v>26</v>
      </c>
    </row>
    <row r="24" spans="1:5" ht="25.5">
      <c r="A24" s="35" t="s">
        <v>55</v>
      </c>
      <c r="E24" s="39" t="s">
        <v>297</v>
      </c>
    </row>
    <row r="25" spans="1:5" ht="12.75">
      <c r="A25" s="35" t="s">
        <v>56</v>
      </c>
      <c r="E25" s="40" t="s">
        <v>51</v>
      </c>
    </row>
    <row r="26" spans="1:5" ht="12.75">
      <c r="A26" t="s">
        <v>58</v>
      </c>
      <c r="E26" s="39" t="s">
        <v>51</v>
      </c>
    </row>
    <row r="27" spans="1:13" ht="12.75">
      <c r="A27" t="s">
        <v>45</v>
      </c>
      <c r="C27" s="31" t="s">
        <v>298</v>
      </c>
      <c r="E27" s="33" t="s">
        <v>299</v>
      </c>
      <c r="J27" s="32">
        <f>0</f>
      </c>
      <c s="32">
        <f>0</f>
      </c>
      <c s="32">
        <f>0+L28+L32+L36+L40+L44+L48+L52+L56+L60+L64+L68+L72+L76+L80+L84+L88+L92+L96+L100+L104+L108+L112+L116+L120+L124+L128+L132+L136+L140+L144+L148</f>
      </c>
      <c s="32">
        <f>0+M28+M32+M36+M40+M44+M48+M52+M56+M60+M64+M68+M72+M76+M80+M84+M88+M92+M96+M100+M104+M108+M112+M116+M120+M124+M128+M132+M136+M140+M144+M148</f>
      </c>
    </row>
    <row r="28" spans="1:16" ht="25.5">
      <c r="A28" t="s">
        <v>48</v>
      </c>
      <c s="34" t="s">
        <v>121</v>
      </c>
      <c s="34" t="s">
        <v>300</v>
      </c>
      <c s="35" t="s">
        <v>51</v>
      </c>
      <c s="6" t="s">
        <v>301</v>
      </c>
      <c s="36" t="s">
        <v>116</v>
      </c>
      <c s="37">
        <v>12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287</v>
      </c>
      <c>
        <f>(M28*21)/100</f>
      </c>
      <c t="s">
        <v>26</v>
      </c>
    </row>
    <row r="29" spans="1:5" ht="25.5">
      <c r="A29" s="35" t="s">
        <v>55</v>
      </c>
      <c r="E29" s="39" t="s">
        <v>301</v>
      </c>
    </row>
    <row r="30" spans="1:5" ht="12.75">
      <c r="A30" s="35" t="s">
        <v>56</v>
      </c>
      <c r="E30" s="40" t="s">
        <v>51</v>
      </c>
    </row>
    <row r="31" spans="1:5" ht="12.75">
      <c r="A31" t="s">
        <v>58</v>
      </c>
      <c r="E31" s="39" t="s">
        <v>51</v>
      </c>
    </row>
    <row r="32" spans="1:16" ht="12.75">
      <c r="A32" t="s">
        <v>48</v>
      </c>
      <c s="34" t="s">
        <v>125</v>
      </c>
      <c s="34" t="s">
        <v>302</v>
      </c>
      <c s="35" t="s">
        <v>51</v>
      </c>
      <c s="6" t="s">
        <v>303</v>
      </c>
      <c s="36" t="s">
        <v>88</v>
      </c>
      <c s="37">
        <v>6.765</v>
      </c>
      <c s="36">
        <v>0.00078</v>
      </c>
      <c s="36">
        <f>ROUND(G32*H32,6)</f>
      </c>
      <c r="L32" s="38">
        <v>0</v>
      </c>
      <c s="32">
        <f>ROUND(ROUND(L32,2)*ROUND(G32,3),2)</f>
      </c>
      <c s="36" t="s">
        <v>287</v>
      </c>
      <c>
        <f>(M32*21)/100</f>
      </c>
      <c t="s">
        <v>26</v>
      </c>
    </row>
    <row r="33" spans="1:5" ht="12.75">
      <c r="A33" s="35" t="s">
        <v>55</v>
      </c>
      <c r="E33" s="39" t="s">
        <v>303</v>
      </c>
    </row>
    <row r="34" spans="1:5" ht="25.5">
      <c r="A34" s="35" t="s">
        <v>56</v>
      </c>
      <c r="E34" s="40" t="s">
        <v>304</v>
      </c>
    </row>
    <row r="35" spans="1:5" ht="12.75">
      <c r="A35" t="s">
        <v>58</v>
      </c>
      <c r="E35" s="39" t="s">
        <v>51</v>
      </c>
    </row>
    <row r="36" spans="1:16" ht="12.75">
      <c r="A36" t="s">
        <v>48</v>
      </c>
      <c s="34" t="s">
        <v>130</v>
      </c>
      <c s="34" t="s">
        <v>305</v>
      </c>
      <c s="35" t="s">
        <v>51</v>
      </c>
      <c s="6" t="s">
        <v>306</v>
      </c>
      <c s="36" t="s">
        <v>307</v>
      </c>
      <c s="37">
        <v>1</v>
      </c>
      <c s="36">
        <v>0.00433</v>
      </c>
      <c s="36">
        <f>ROUND(G36*H36,6)</f>
      </c>
      <c r="L36" s="38">
        <v>0</v>
      </c>
      <c s="32">
        <f>ROUND(ROUND(L36,2)*ROUND(G36,3),2)</f>
      </c>
      <c s="36" t="s">
        <v>287</v>
      </c>
      <c>
        <f>(M36*21)/100</f>
      </c>
      <c t="s">
        <v>26</v>
      </c>
    </row>
    <row r="37" spans="1:5" ht="12.75">
      <c r="A37" s="35" t="s">
        <v>55</v>
      </c>
      <c r="E37" s="39" t="s">
        <v>306</v>
      </c>
    </row>
    <row r="38" spans="1:5" ht="12.75">
      <c r="A38" s="35" t="s">
        <v>56</v>
      </c>
      <c r="E38" s="40" t="s">
        <v>51</v>
      </c>
    </row>
    <row r="39" spans="1:5" ht="12.75">
      <c r="A39" t="s">
        <v>58</v>
      </c>
      <c r="E39" s="39" t="s">
        <v>51</v>
      </c>
    </row>
    <row r="40" spans="1:16" ht="12.75">
      <c r="A40" t="s">
        <v>48</v>
      </c>
      <c s="34" t="s">
        <v>133</v>
      </c>
      <c s="34" t="s">
        <v>308</v>
      </c>
      <c s="35" t="s">
        <v>51</v>
      </c>
      <c s="6" t="s">
        <v>309</v>
      </c>
      <c s="36" t="s">
        <v>307</v>
      </c>
      <c s="37">
        <v>1</v>
      </c>
      <c s="36">
        <v>0.00173</v>
      </c>
      <c s="36">
        <f>ROUND(G40*H40,6)</f>
      </c>
      <c r="L40" s="38">
        <v>0</v>
      </c>
      <c s="32">
        <f>ROUND(ROUND(L40,2)*ROUND(G40,3),2)</f>
      </c>
      <c s="36" t="s">
        <v>287</v>
      </c>
      <c>
        <f>(M40*21)/100</f>
      </c>
      <c t="s">
        <v>26</v>
      </c>
    </row>
    <row r="41" spans="1:5" ht="12.75">
      <c r="A41" s="35" t="s">
        <v>55</v>
      </c>
      <c r="E41" s="39" t="s">
        <v>309</v>
      </c>
    </row>
    <row r="42" spans="1:5" ht="12.75">
      <c r="A42" s="35" t="s">
        <v>56</v>
      </c>
      <c r="E42" s="40" t="s">
        <v>51</v>
      </c>
    </row>
    <row r="43" spans="1:5" ht="12.75">
      <c r="A43" t="s">
        <v>58</v>
      </c>
      <c r="E43" s="39" t="s">
        <v>51</v>
      </c>
    </row>
    <row r="44" spans="1:16" ht="25.5">
      <c r="A44" t="s">
        <v>48</v>
      </c>
      <c s="34" t="s">
        <v>136</v>
      </c>
      <c s="34" t="s">
        <v>310</v>
      </c>
      <c s="35" t="s">
        <v>51</v>
      </c>
      <c s="6" t="s">
        <v>311</v>
      </c>
      <c s="36" t="s">
        <v>116</v>
      </c>
      <c s="37">
        <v>20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287</v>
      </c>
      <c>
        <f>(M44*21)/100</f>
      </c>
      <c t="s">
        <v>26</v>
      </c>
    </row>
    <row r="45" spans="1:5" ht="25.5">
      <c r="A45" s="35" t="s">
        <v>55</v>
      </c>
      <c r="E45" s="39" t="s">
        <v>311</v>
      </c>
    </row>
    <row r="46" spans="1:5" ht="12.75">
      <c r="A46" s="35" t="s">
        <v>56</v>
      </c>
      <c r="E46" s="40" t="s">
        <v>312</v>
      </c>
    </row>
    <row r="47" spans="1:5" ht="12.75">
      <c r="A47" t="s">
        <v>58</v>
      </c>
      <c r="E47" s="39" t="s">
        <v>51</v>
      </c>
    </row>
    <row r="48" spans="1:16" ht="12.75">
      <c r="A48" t="s">
        <v>48</v>
      </c>
      <c s="34" t="s">
        <v>139</v>
      </c>
      <c s="34" t="s">
        <v>302</v>
      </c>
      <c s="35" t="s">
        <v>49</v>
      </c>
      <c s="6" t="s">
        <v>303</v>
      </c>
      <c s="36" t="s">
        <v>88</v>
      </c>
      <c s="37">
        <v>7.7</v>
      </c>
      <c s="36">
        <v>0.00078</v>
      </c>
      <c s="36">
        <f>ROUND(G48*H48,6)</f>
      </c>
      <c r="L48" s="38">
        <v>0</v>
      </c>
      <c s="32">
        <f>ROUND(ROUND(L48,2)*ROUND(G48,3),2)</f>
      </c>
      <c s="36" t="s">
        <v>287</v>
      </c>
      <c>
        <f>(M48*21)/100</f>
      </c>
      <c t="s">
        <v>26</v>
      </c>
    </row>
    <row r="49" spans="1:5" ht="12.75">
      <c r="A49" s="35" t="s">
        <v>55</v>
      </c>
      <c r="E49" s="39" t="s">
        <v>303</v>
      </c>
    </row>
    <row r="50" spans="1:5" ht="25.5">
      <c r="A50" s="35" t="s">
        <v>56</v>
      </c>
      <c r="E50" s="40" t="s">
        <v>313</v>
      </c>
    </row>
    <row r="51" spans="1:5" ht="12.75">
      <c r="A51" t="s">
        <v>58</v>
      </c>
      <c r="E51" s="39" t="s">
        <v>51</v>
      </c>
    </row>
    <row r="52" spans="1:16" ht="12.75">
      <c r="A52" t="s">
        <v>48</v>
      </c>
      <c s="34" t="s">
        <v>218</v>
      </c>
      <c s="34" t="s">
        <v>314</v>
      </c>
      <c s="35" t="s">
        <v>51</v>
      </c>
      <c s="6" t="s">
        <v>315</v>
      </c>
      <c s="36" t="s">
        <v>81</v>
      </c>
      <c s="37">
        <v>14.25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287</v>
      </c>
      <c>
        <f>(M52*21)/100</f>
      </c>
      <c t="s">
        <v>26</v>
      </c>
    </row>
    <row r="53" spans="1:5" ht="12.75">
      <c r="A53" s="35" t="s">
        <v>55</v>
      </c>
      <c r="E53" s="39" t="s">
        <v>315</v>
      </c>
    </row>
    <row r="54" spans="1:5" ht="12.75">
      <c r="A54" s="35" t="s">
        <v>56</v>
      </c>
      <c r="E54" s="40" t="s">
        <v>316</v>
      </c>
    </row>
    <row r="55" spans="1:5" ht="12.75">
      <c r="A55" t="s">
        <v>58</v>
      </c>
      <c r="E55" s="39" t="s">
        <v>51</v>
      </c>
    </row>
    <row r="56" spans="1:16" ht="12.75">
      <c r="A56" t="s">
        <v>48</v>
      </c>
      <c s="34" t="s">
        <v>222</v>
      </c>
      <c s="34" t="s">
        <v>317</v>
      </c>
      <c s="35" t="s">
        <v>51</v>
      </c>
      <c s="6" t="s">
        <v>318</v>
      </c>
      <c s="36" t="s">
        <v>88</v>
      </c>
      <c s="37">
        <v>81.964</v>
      </c>
      <c s="36">
        <v>7E-05</v>
      </c>
      <c s="36">
        <f>ROUND(G56*H56,6)</f>
      </c>
      <c r="L56" s="38">
        <v>0</v>
      </c>
      <c s="32">
        <f>ROUND(ROUND(L56,2)*ROUND(G56,3),2)</f>
      </c>
      <c s="36" t="s">
        <v>287</v>
      </c>
      <c>
        <f>(M56*21)/100</f>
      </c>
      <c t="s">
        <v>26</v>
      </c>
    </row>
    <row r="57" spans="1:5" ht="12.75">
      <c r="A57" s="35" t="s">
        <v>55</v>
      </c>
      <c r="E57" s="39" t="s">
        <v>318</v>
      </c>
    </row>
    <row r="58" spans="1:5" ht="12.75">
      <c r="A58" s="35" t="s">
        <v>56</v>
      </c>
      <c r="E58" s="40" t="s">
        <v>51</v>
      </c>
    </row>
    <row r="59" spans="1:5" ht="12.75">
      <c r="A59" t="s">
        <v>58</v>
      </c>
      <c r="E59" s="39" t="s">
        <v>51</v>
      </c>
    </row>
    <row r="60" spans="1:16" ht="12.75">
      <c r="A60" t="s">
        <v>48</v>
      </c>
      <c s="34" t="s">
        <v>226</v>
      </c>
      <c s="34" t="s">
        <v>319</v>
      </c>
      <c s="35" t="s">
        <v>51</v>
      </c>
      <c s="6" t="s">
        <v>320</v>
      </c>
      <c s="36" t="s">
        <v>81</v>
      </c>
      <c s="37">
        <v>14.25</v>
      </c>
      <c s="36">
        <v>0.00931</v>
      </c>
      <c s="36">
        <f>ROUND(G60*H60,6)</f>
      </c>
      <c r="L60" s="38">
        <v>0</v>
      </c>
      <c s="32">
        <f>ROUND(ROUND(L60,2)*ROUND(G60,3),2)</f>
      </c>
      <c s="36" t="s">
        <v>287</v>
      </c>
      <c>
        <f>(M60*21)/100</f>
      </c>
      <c t="s">
        <v>26</v>
      </c>
    </row>
    <row r="61" spans="1:5" ht="12.75">
      <c r="A61" s="35" t="s">
        <v>55</v>
      </c>
      <c r="E61" s="39" t="s">
        <v>320</v>
      </c>
    </row>
    <row r="62" spans="1:5" ht="12.75">
      <c r="A62" s="35" t="s">
        <v>56</v>
      </c>
      <c r="E62" s="40" t="s">
        <v>51</v>
      </c>
    </row>
    <row r="63" spans="1:5" ht="12.75">
      <c r="A63" t="s">
        <v>58</v>
      </c>
      <c r="E63" s="39" t="s">
        <v>51</v>
      </c>
    </row>
    <row r="64" spans="1:16" ht="25.5">
      <c r="A64" t="s">
        <v>48</v>
      </c>
      <c s="34" t="s">
        <v>230</v>
      </c>
      <c s="34" t="s">
        <v>321</v>
      </c>
      <c s="35" t="s">
        <v>51</v>
      </c>
      <c s="6" t="s">
        <v>322</v>
      </c>
      <c s="36" t="s">
        <v>88</v>
      </c>
      <c s="37">
        <v>14.45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287</v>
      </c>
      <c>
        <f>(M64*21)/100</f>
      </c>
      <c t="s">
        <v>26</v>
      </c>
    </row>
    <row r="65" spans="1:5" ht="25.5">
      <c r="A65" s="35" t="s">
        <v>55</v>
      </c>
      <c r="E65" s="39" t="s">
        <v>322</v>
      </c>
    </row>
    <row r="66" spans="1:5" ht="12.75">
      <c r="A66" s="35" t="s">
        <v>56</v>
      </c>
      <c r="E66" s="40" t="s">
        <v>323</v>
      </c>
    </row>
    <row r="67" spans="1:5" ht="12.75">
      <c r="A67" t="s">
        <v>58</v>
      </c>
      <c r="E67" s="39" t="s">
        <v>51</v>
      </c>
    </row>
    <row r="68" spans="1:16" ht="25.5">
      <c r="A68" t="s">
        <v>48</v>
      </c>
      <c s="34" t="s">
        <v>233</v>
      </c>
      <c s="34" t="s">
        <v>324</v>
      </c>
      <c s="35" t="s">
        <v>51</v>
      </c>
      <c s="6" t="s">
        <v>325</v>
      </c>
      <c s="36" t="s">
        <v>88</v>
      </c>
      <c s="37">
        <v>268.94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287</v>
      </c>
      <c>
        <f>(M68*21)/100</f>
      </c>
      <c t="s">
        <v>26</v>
      </c>
    </row>
    <row r="69" spans="1:5" ht="25.5">
      <c r="A69" s="35" t="s">
        <v>55</v>
      </c>
      <c r="E69" s="39" t="s">
        <v>325</v>
      </c>
    </row>
    <row r="70" spans="1:5" ht="12.75">
      <c r="A70" s="35" t="s">
        <v>56</v>
      </c>
      <c r="E70" s="40" t="s">
        <v>326</v>
      </c>
    </row>
    <row r="71" spans="1:5" ht="12.75">
      <c r="A71" t="s">
        <v>58</v>
      </c>
      <c r="E71" s="39" t="s">
        <v>51</v>
      </c>
    </row>
    <row r="72" spans="1:16" ht="25.5">
      <c r="A72" t="s">
        <v>48</v>
      </c>
      <c s="34" t="s">
        <v>236</v>
      </c>
      <c s="34" t="s">
        <v>327</v>
      </c>
      <c s="35" t="s">
        <v>51</v>
      </c>
      <c s="6" t="s">
        <v>328</v>
      </c>
      <c s="36" t="s">
        <v>88</v>
      </c>
      <c s="37">
        <v>41.88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287</v>
      </c>
      <c>
        <f>(M72*21)/100</f>
      </c>
      <c t="s">
        <v>26</v>
      </c>
    </row>
    <row r="73" spans="1:5" ht="25.5">
      <c r="A73" s="35" t="s">
        <v>55</v>
      </c>
      <c r="E73" s="39" t="s">
        <v>328</v>
      </c>
    </row>
    <row r="74" spans="1:5" ht="12.75">
      <c r="A74" s="35" t="s">
        <v>56</v>
      </c>
      <c r="E74" s="40" t="s">
        <v>329</v>
      </c>
    </row>
    <row r="75" spans="1:5" ht="12.75">
      <c r="A75" t="s">
        <v>58</v>
      </c>
      <c r="E75" s="39" t="s">
        <v>51</v>
      </c>
    </row>
    <row r="76" spans="1:16" ht="25.5">
      <c r="A76" t="s">
        <v>48</v>
      </c>
      <c s="34" t="s">
        <v>239</v>
      </c>
      <c s="34" t="s">
        <v>330</v>
      </c>
      <c s="35" t="s">
        <v>51</v>
      </c>
      <c s="6" t="s">
        <v>331</v>
      </c>
      <c s="36" t="s">
        <v>88</v>
      </c>
      <c s="37">
        <v>26.6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287</v>
      </c>
      <c>
        <f>(M76*21)/100</f>
      </c>
      <c t="s">
        <v>26</v>
      </c>
    </row>
    <row r="77" spans="1:5" ht="25.5">
      <c r="A77" s="35" t="s">
        <v>55</v>
      </c>
      <c r="E77" s="39" t="s">
        <v>331</v>
      </c>
    </row>
    <row r="78" spans="1:5" ht="12.75">
      <c r="A78" s="35" t="s">
        <v>56</v>
      </c>
      <c r="E78" s="40" t="s">
        <v>332</v>
      </c>
    </row>
    <row r="79" spans="1:5" ht="12.75">
      <c r="A79" t="s">
        <v>58</v>
      </c>
      <c r="E79" s="39" t="s">
        <v>51</v>
      </c>
    </row>
    <row r="80" spans="1:16" ht="25.5">
      <c r="A80" t="s">
        <v>48</v>
      </c>
      <c s="34" t="s">
        <v>245</v>
      </c>
      <c s="34" t="s">
        <v>333</v>
      </c>
      <c s="35" t="s">
        <v>51</v>
      </c>
      <c s="6" t="s">
        <v>334</v>
      </c>
      <c s="36" t="s">
        <v>88</v>
      </c>
      <c s="37">
        <v>14.45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287</v>
      </c>
      <c>
        <f>(M80*21)/100</f>
      </c>
      <c t="s">
        <v>26</v>
      </c>
    </row>
    <row r="81" spans="1:5" ht="38.25">
      <c r="A81" s="35" t="s">
        <v>55</v>
      </c>
      <c r="E81" s="39" t="s">
        <v>335</v>
      </c>
    </row>
    <row r="82" spans="1:5" ht="63.75">
      <c r="A82" s="35" t="s">
        <v>56</v>
      </c>
      <c r="E82" s="40" t="s">
        <v>336</v>
      </c>
    </row>
    <row r="83" spans="1:5" ht="12.75">
      <c r="A83" t="s">
        <v>58</v>
      </c>
      <c r="E83" s="39" t="s">
        <v>51</v>
      </c>
    </row>
    <row r="84" spans="1:16" ht="12.75">
      <c r="A84" t="s">
        <v>48</v>
      </c>
      <c s="34" t="s">
        <v>249</v>
      </c>
      <c s="34" t="s">
        <v>337</v>
      </c>
      <c s="35" t="s">
        <v>51</v>
      </c>
      <c s="6" t="s">
        <v>338</v>
      </c>
      <c s="36" t="s">
        <v>116</v>
      </c>
      <c s="37">
        <v>12</v>
      </c>
      <c s="36">
        <v>0.0001</v>
      </c>
      <c s="36">
        <f>ROUND(G84*H84,6)</f>
      </c>
      <c r="L84" s="38">
        <v>0</v>
      </c>
      <c s="32">
        <f>ROUND(ROUND(L84,2)*ROUND(G84,3),2)</f>
      </c>
      <c s="36" t="s">
        <v>287</v>
      </c>
      <c>
        <f>(M84*21)/100</f>
      </c>
      <c t="s">
        <v>26</v>
      </c>
    </row>
    <row r="85" spans="1:5" ht="12.75">
      <c r="A85" s="35" t="s">
        <v>55</v>
      </c>
      <c r="E85" s="39" t="s">
        <v>338</v>
      </c>
    </row>
    <row r="86" spans="1:5" ht="12.75">
      <c r="A86" s="35" t="s">
        <v>56</v>
      </c>
      <c r="E86" s="40" t="s">
        <v>51</v>
      </c>
    </row>
    <row r="87" spans="1:5" ht="12.75">
      <c r="A87" t="s">
        <v>58</v>
      </c>
      <c r="E87" s="39" t="s">
        <v>51</v>
      </c>
    </row>
    <row r="88" spans="1:16" ht="12.75">
      <c r="A88" t="s">
        <v>48</v>
      </c>
      <c s="34" t="s">
        <v>255</v>
      </c>
      <c s="34" t="s">
        <v>339</v>
      </c>
      <c s="35" t="s">
        <v>51</v>
      </c>
      <c s="6" t="s">
        <v>340</v>
      </c>
      <c s="36" t="s">
        <v>76</v>
      </c>
      <c s="37">
        <v>0.165</v>
      </c>
      <c s="36">
        <v>0.55</v>
      </c>
      <c s="36">
        <f>ROUND(G88*H88,6)</f>
      </c>
      <c r="L88" s="38">
        <v>0</v>
      </c>
      <c s="32">
        <f>ROUND(ROUND(L88,2)*ROUND(G88,3),2)</f>
      </c>
      <c s="36" t="s">
        <v>287</v>
      </c>
      <c>
        <f>(M88*21)/100</f>
      </c>
      <c t="s">
        <v>26</v>
      </c>
    </row>
    <row r="89" spans="1:5" ht="12.75">
      <c r="A89" s="35" t="s">
        <v>55</v>
      </c>
      <c r="E89" s="39" t="s">
        <v>340</v>
      </c>
    </row>
    <row r="90" spans="1:5" ht="12.75">
      <c r="A90" s="35" t="s">
        <v>56</v>
      </c>
      <c r="E90" s="40" t="s">
        <v>341</v>
      </c>
    </row>
    <row r="91" spans="1:5" ht="12.75">
      <c r="A91" t="s">
        <v>58</v>
      </c>
      <c r="E91" s="39" t="s">
        <v>51</v>
      </c>
    </row>
    <row r="92" spans="1:16" ht="25.5">
      <c r="A92" t="s">
        <v>48</v>
      </c>
      <c s="34" t="s">
        <v>175</v>
      </c>
      <c s="34" t="s">
        <v>342</v>
      </c>
      <c s="35" t="s">
        <v>51</v>
      </c>
      <c s="6" t="s">
        <v>334</v>
      </c>
      <c s="36" t="s">
        <v>88</v>
      </c>
      <c s="37">
        <v>268.94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287</v>
      </c>
      <c>
        <f>(M92*21)/100</f>
      </c>
      <c t="s">
        <v>26</v>
      </c>
    </row>
    <row r="93" spans="1:5" ht="38.25">
      <c r="A93" s="35" t="s">
        <v>55</v>
      </c>
      <c r="E93" s="39" t="s">
        <v>343</v>
      </c>
    </row>
    <row r="94" spans="1:5" ht="76.5">
      <c r="A94" s="35" t="s">
        <v>56</v>
      </c>
      <c r="E94" s="40" t="s">
        <v>344</v>
      </c>
    </row>
    <row r="95" spans="1:5" ht="12.75">
      <c r="A95" t="s">
        <v>58</v>
      </c>
      <c r="E95" s="39" t="s">
        <v>51</v>
      </c>
    </row>
    <row r="96" spans="1:16" ht="12.75">
      <c r="A96" t="s">
        <v>48</v>
      </c>
      <c s="34" t="s">
        <v>155</v>
      </c>
      <c s="34" t="s">
        <v>345</v>
      </c>
      <c s="35" t="s">
        <v>51</v>
      </c>
      <c s="6" t="s">
        <v>346</v>
      </c>
      <c s="36" t="s">
        <v>76</v>
      </c>
      <c s="37">
        <v>5.15</v>
      </c>
      <c s="36">
        <v>0.55</v>
      </c>
      <c s="36">
        <f>ROUND(G96*H96,6)</f>
      </c>
      <c r="L96" s="38">
        <v>0</v>
      </c>
      <c s="32">
        <f>ROUND(ROUND(L96,2)*ROUND(G96,3),2)</f>
      </c>
      <c s="36" t="s">
        <v>287</v>
      </c>
      <c>
        <f>(M96*21)/100</f>
      </c>
      <c t="s">
        <v>26</v>
      </c>
    </row>
    <row r="97" spans="1:5" ht="12.75">
      <c r="A97" s="35" t="s">
        <v>55</v>
      </c>
      <c r="E97" s="39" t="s">
        <v>346</v>
      </c>
    </row>
    <row r="98" spans="1:5" ht="12.75">
      <c r="A98" s="35" t="s">
        <v>56</v>
      </c>
      <c r="E98" s="40" t="s">
        <v>347</v>
      </c>
    </row>
    <row r="99" spans="1:5" ht="12.75">
      <c r="A99" t="s">
        <v>58</v>
      </c>
      <c r="E99" s="39" t="s">
        <v>51</v>
      </c>
    </row>
    <row r="100" spans="1:16" ht="25.5">
      <c r="A100" t="s">
        <v>48</v>
      </c>
      <c s="34" t="s">
        <v>348</v>
      </c>
      <c s="34" t="s">
        <v>349</v>
      </c>
      <c s="35" t="s">
        <v>51</v>
      </c>
      <c s="6" t="s">
        <v>334</v>
      </c>
      <c s="36" t="s">
        <v>88</v>
      </c>
      <c s="37">
        <v>0.942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287</v>
      </c>
      <c>
        <f>(M100*21)/100</f>
      </c>
      <c t="s">
        <v>26</v>
      </c>
    </row>
    <row r="101" spans="1:5" ht="38.25">
      <c r="A101" s="35" t="s">
        <v>55</v>
      </c>
      <c r="E101" s="39" t="s">
        <v>350</v>
      </c>
    </row>
    <row r="102" spans="1:5" ht="12.75">
      <c r="A102" s="35" t="s">
        <v>56</v>
      </c>
      <c r="E102" s="40" t="s">
        <v>51</v>
      </c>
    </row>
    <row r="103" spans="1:5" ht="12.75">
      <c r="A103" t="s">
        <v>58</v>
      </c>
      <c r="E103" s="39" t="s">
        <v>51</v>
      </c>
    </row>
    <row r="104" spans="1:16" ht="12.75">
      <c r="A104" t="s">
        <v>48</v>
      </c>
      <c s="34" t="s">
        <v>351</v>
      </c>
      <c s="34" t="s">
        <v>352</v>
      </c>
      <c s="35" t="s">
        <v>51</v>
      </c>
      <c s="6" t="s">
        <v>353</v>
      </c>
      <c s="36" t="s">
        <v>76</v>
      </c>
      <c s="37">
        <v>0.942</v>
      </c>
      <c s="36">
        <v>0.55</v>
      </c>
      <c s="36">
        <f>ROUND(G104*H104,6)</f>
      </c>
      <c r="L104" s="38">
        <v>0</v>
      </c>
      <c s="32">
        <f>ROUND(ROUND(L104,2)*ROUND(G104,3),2)</f>
      </c>
      <c s="36" t="s">
        <v>287</v>
      </c>
      <c>
        <f>(M104*21)/100</f>
      </c>
      <c t="s">
        <v>26</v>
      </c>
    </row>
    <row r="105" spans="1:5" ht="12.75">
      <c r="A105" s="35" t="s">
        <v>55</v>
      </c>
      <c r="E105" s="39" t="s">
        <v>353</v>
      </c>
    </row>
    <row r="106" spans="1:5" ht="12.75">
      <c r="A106" s="35" t="s">
        <v>56</v>
      </c>
      <c r="E106" s="40" t="s">
        <v>354</v>
      </c>
    </row>
    <row r="107" spans="1:5" ht="12.75">
      <c r="A107" t="s">
        <v>58</v>
      </c>
      <c r="E107" s="39" t="s">
        <v>51</v>
      </c>
    </row>
    <row r="108" spans="1:16" ht="25.5">
      <c r="A108" t="s">
        <v>48</v>
      </c>
      <c s="34" t="s">
        <v>355</v>
      </c>
      <c s="34" t="s">
        <v>356</v>
      </c>
      <c s="35" t="s">
        <v>51</v>
      </c>
      <c s="6" t="s">
        <v>334</v>
      </c>
      <c s="36" t="s">
        <v>88</v>
      </c>
      <c s="37">
        <v>26.6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287</v>
      </c>
      <c>
        <f>(M108*21)/100</f>
      </c>
      <c t="s">
        <v>26</v>
      </c>
    </row>
    <row r="109" spans="1:5" ht="38.25">
      <c r="A109" s="35" t="s">
        <v>55</v>
      </c>
      <c r="E109" s="39" t="s">
        <v>357</v>
      </c>
    </row>
    <row r="110" spans="1:5" ht="25.5">
      <c r="A110" s="35" t="s">
        <v>56</v>
      </c>
      <c r="E110" s="40" t="s">
        <v>358</v>
      </c>
    </row>
    <row r="111" spans="1:5" ht="12.75">
      <c r="A111" t="s">
        <v>58</v>
      </c>
      <c r="E111" s="39" t="s">
        <v>51</v>
      </c>
    </row>
    <row r="112" spans="1:16" ht="12.75">
      <c r="A112" t="s">
        <v>48</v>
      </c>
      <c s="34" t="s">
        <v>359</v>
      </c>
      <c s="34" t="s">
        <v>360</v>
      </c>
      <c s="35" t="s">
        <v>51</v>
      </c>
      <c s="6" t="s">
        <v>361</v>
      </c>
      <c s="36" t="s">
        <v>76</v>
      </c>
      <c s="37">
        <v>0.798</v>
      </c>
      <c s="36">
        <v>0.55</v>
      </c>
      <c s="36">
        <f>ROUND(G112*H112,6)</f>
      </c>
      <c r="L112" s="38">
        <v>0</v>
      </c>
      <c s="32">
        <f>ROUND(ROUND(L112,2)*ROUND(G112,3),2)</f>
      </c>
      <c s="36" t="s">
        <v>287</v>
      </c>
      <c>
        <f>(M112*21)/100</f>
      </c>
      <c t="s">
        <v>26</v>
      </c>
    </row>
    <row r="113" spans="1:5" ht="12.75">
      <c r="A113" s="35" t="s">
        <v>55</v>
      </c>
      <c r="E113" s="39" t="s">
        <v>361</v>
      </c>
    </row>
    <row r="114" spans="1:5" ht="12.75">
      <c r="A114" s="35" t="s">
        <v>56</v>
      </c>
      <c r="E114" s="40" t="s">
        <v>362</v>
      </c>
    </row>
    <row r="115" spans="1:5" ht="12.75">
      <c r="A115" t="s">
        <v>58</v>
      </c>
      <c r="E115" s="39" t="s">
        <v>51</v>
      </c>
    </row>
    <row r="116" spans="1:16" ht="25.5">
      <c r="A116" t="s">
        <v>48</v>
      </c>
      <c s="34" t="s">
        <v>363</v>
      </c>
      <c s="34" t="s">
        <v>364</v>
      </c>
      <c s="35" t="s">
        <v>51</v>
      </c>
      <c s="6" t="s">
        <v>365</v>
      </c>
      <c s="36" t="s">
        <v>81</v>
      </c>
      <c s="37">
        <v>214.761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287</v>
      </c>
      <c>
        <f>(M116*21)/100</f>
      </c>
      <c t="s">
        <v>26</v>
      </c>
    </row>
    <row r="117" spans="1:5" ht="25.5">
      <c r="A117" s="35" t="s">
        <v>55</v>
      </c>
      <c r="E117" s="39" t="s">
        <v>365</v>
      </c>
    </row>
    <row r="118" spans="1:5" ht="12.75">
      <c r="A118" s="35" t="s">
        <v>56</v>
      </c>
      <c r="E118" s="40" t="s">
        <v>366</v>
      </c>
    </row>
    <row r="119" spans="1:5" ht="12.75">
      <c r="A119" t="s">
        <v>58</v>
      </c>
      <c r="E119" s="39" t="s">
        <v>51</v>
      </c>
    </row>
    <row r="120" spans="1:16" ht="12.75">
      <c r="A120" t="s">
        <v>48</v>
      </c>
      <c s="34" t="s">
        <v>367</v>
      </c>
      <c s="34" t="s">
        <v>368</v>
      </c>
      <c s="35" t="s">
        <v>51</v>
      </c>
      <c s="6" t="s">
        <v>369</v>
      </c>
      <c s="36" t="s">
        <v>76</v>
      </c>
      <c s="37">
        <v>1.611</v>
      </c>
      <c s="36">
        <v>0.55</v>
      </c>
      <c s="36">
        <f>ROUND(G120*H120,6)</f>
      </c>
      <c r="L120" s="38">
        <v>0</v>
      </c>
      <c s="32">
        <f>ROUND(ROUND(L120,2)*ROUND(G120,3),2)</f>
      </c>
      <c s="36" t="s">
        <v>287</v>
      </c>
      <c>
        <f>(M120*21)/100</f>
      </c>
      <c t="s">
        <v>26</v>
      </c>
    </row>
    <row r="121" spans="1:5" ht="12.75">
      <c r="A121" s="35" t="s">
        <v>55</v>
      </c>
      <c r="E121" s="39" t="s">
        <v>369</v>
      </c>
    </row>
    <row r="122" spans="1:5" ht="12.75">
      <c r="A122" s="35" t="s">
        <v>56</v>
      </c>
      <c r="E122" s="40" t="s">
        <v>370</v>
      </c>
    </row>
    <row r="123" spans="1:5" ht="12.75">
      <c r="A123" t="s">
        <v>58</v>
      </c>
      <c r="E123" s="39" t="s">
        <v>51</v>
      </c>
    </row>
    <row r="124" spans="1:16" ht="25.5">
      <c r="A124" t="s">
        <v>48</v>
      </c>
      <c s="34" t="s">
        <v>371</v>
      </c>
      <c s="34" t="s">
        <v>372</v>
      </c>
      <c s="35" t="s">
        <v>51</v>
      </c>
      <c s="6" t="s">
        <v>373</v>
      </c>
      <c s="36" t="s">
        <v>81</v>
      </c>
      <c s="37">
        <v>214.761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287</v>
      </c>
      <c>
        <f>(M124*21)/100</f>
      </c>
      <c t="s">
        <v>26</v>
      </c>
    </row>
    <row r="125" spans="1:5" ht="25.5">
      <c r="A125" s="35" t="s">
        <v>55</v>
      </c>
      <c r="E125" s="39" t="s">
        <v>373</v>
      </c>
    </row>
    <row r="126" spans="1:5" ht="12.75">
      <c r="A126" s="35" t="s">
        <v>56</v>
      </c>
      <c r="E126" s="40" t="s">
        <v>366</v>
      </c>
    </row>
    <row r="127" spans="1:5" ht="12.75">
      <c r="A127" t="s">
        <v>58</v>
      </c>
      <c r="E127" s="39" t="s">
        <v>51</v>
      </c>
    </row>
    <row r="128" spans="1:16" ht="12.75">
      <c r="A128" t="s">
        <v>48</v>
      </c>
      <c s="34" t="s">
        <v>374</v>
      </c>
      <c s="34" t="s">
        <v>368</v>
      </c>
      <c s="35" t="s">
        <v>49</v>
      </c>
      <c s="6" t="s">
        <v>369</v>
      </c>
      <c s="36" t="s">
        <v>76</v>
      </c>
      <c s="37">
        <v>0.618</v>
      </c>
      <c s="36">
        <v>0.55</v>
      </c>
      <c s="36">
        <f>ROUND(G128*H128,6)</f>
      </c>
      <c r="L128" s="38">
        <v>0</v>
      </c>
      <c s="32">
        <f>ROUND(ROUND(L128,2)*ROUND(G128,3),2)</f>
      </c>
      <c s="36" t="s">
        <v>287</v>
      </c>
      <c>
        <f>(M128*21)/100</f>
      </c>
      <c t="s">
        <v>26</v>
      </c>
    </row>
    <row r="129" spans="1:5" ht="12.75">
      <c r="A129" s="35" t="s">
        <v>55</v>
      </c>
      <c r="E129" s="39" t="s">
        <v>369</v>
      </c>
    </row>
    <row r="130" spans="1:5" ht="12.75">
      <c r="A130" s="35" t="s">
        <v>56</v>
      </c>
      <c r="E130" s="40" t="s">
        <v>375</v>
      </c>
    </row>
    <row r="131" spans="1:5" ht="12.75">
      <c r="A131" t="s">
        <v>58</v>
      </c>
      <c r="E131" s="39" t="s">
        <v>51</v>
      </c>
    </row>
    <row r="132" spans="1:16" ht="25.5">
      <c r="A132" t="s">
        <v>48</v>
      </c>
      <c s="34" t="s">
        <v>376</v>
      </c>
      <c s="34" t="s">
        <v>377</v>
      </c>
      <c s="35" t="s">
        <v>51</v>
      </c>
      <c s="6" t="s">
        <v>378</v>
      </c>
      <c s="36" t="s">
        <v>81</v>
      </c>
      <c s="37">
        <v>214.761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287</v>
      </c>
      <c>
        <f>(M132*21)/100</f>
      </c>
      <c t="s">
        <v>26</v>
      </c>
    </row>
    <row r="133" spans="1:5" ht="38.25">
      <c r="A133" s="35" t="s">
        <v>55</v>
      </c>
      <c r="E133" s="39" t="s">
        <v>379</v>
      </c>
    </row>
    <row r="134" spans="1:5" ht="12.75">
      <c r="A134" s="35" t="s">
        <v>56</v>
      </c>
      <c r="E134" s="40" t="s">
        <v>380</v>
      </c>
    </row>
    <row r="135" spans="1:5" ht="12.75">
      <c r="A135" t="s">
        <v>58</v>
      </c>
      <c r="E135" s="39" t="s">
        <v>51</v>
      </c>
    </row>
    <row r="136" spans="1:16" ht="25.5">
      <c r="A136" t="s">
        <v>48</v>
      </c>
      <c s="34" t="s">
        <v>381</v>
      </c>
      <c s="34" t="s">
        <v>382</v>
      </c>
      <c s="35" t="s">
        <v>51</v>
      </c>
      <c s="6" t="s">
        <v>383</v>
      </c>
      <c s="36" t="s">
        <v>88</v>
      </c>
      <c s="37">
        <v>65.86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287</v>
      </c>
      <c>
        <f>(M136*21)/100</f>
      </c>
      <c t="s">
        <v>26</v>
      </c>
    </row>
    <row r="137" spans="1:5" ht="25.5">
      <c r="A137" s="35" t="s">
        <v>55</v>
      </c>
      <c r="E137" s="39" t="s">
        <v>383</v>
      </c>
    </row>
    <row r="138" spans="1:5" ht="12.75">
      <c r="A138" s="35" t="s">
        <v>56</v>
      </c>
      <c r="E138" s="40" t="s">
        <v>51</v>
      </c>
    </row>
    <row r="139" spans="1:5" ht="12.75">
      <c r="A139" t="s">
        <v>58</v>
      </c>
      <c r="E139" s="39" t="s">
        <v>51</v>
      </c>
    </row>
    <row r="140" spans="1:16" ht="12.75">
      <c r="A140" t="s">
        <v>48</v>
      </c>
      <c s="34" t="s">
        <v>384</v>
      </c>
      <c s="34" t="s">
        <v>385</v>
      </c>
      <c s="35" t="s">
        <v>51</v>
      </c>
      <c s="6" t="s">
        <v>386</v>
      </c>
      <c s="36" t="s">
        <v>81</v>
      </c>
      <c s="37">
        <v>46.905</v>
      </c>
      <c s="36">
        <v>0.00931</v>
      </c>
      <c s="36">
        <f>ROUND(G140*H140,6)</f>
      </c>
      <c r="L140" s="38">
        <v>0</v>
      </c>
      <c s="32">
        <f>ROUND(ROUND(L140,2)*ROUND(G140,3),2)</f>
      </c>
      <c s="36" t="s">
        <v>287</v>
      </c>
      <c>
        <f>(M140*21)/100</f>
      </c>
      <c t="s">
        <v>26</v>
      </c>
    </row>
    <row r="141" spans="1:5" ht="12.75">
      <c r="A141" s="35" t="s">
        <v>55</v>
      </c>
      <c r="E141" s="39" t="s">
        <v>386</v>
      </c>
    </row>
    <row r="142" spans="1:5" ht="12.75">
      <c r="A142" s="35" t="s">
        <v>56</v>
      </c>
      <c r="E142" s="40" t="s">
        <v>51</v>
      </c>
    </row>
    <row r="143" spans="1:5" ht="12.75">
      <c r="A143" t="s">
        <v>58</v>
      </c>
      <c r="E143" s="39" t="s">
        <v>51</v>
      </c>
    </row>
    <row r="144" spans="1:16" ht="12.75">
      <c r="A144" t="s">
        <v>48</v>
      </c>
      <c s="34" t="s">
        <v>387</v>
      </c>
      <c s="34" t="s">
        <v>368</v>
      </c>
      <c s="35" t="s">
        <v>26</v>
      </c>
      <c s="6" t="s">
        <v>369</v>
      </c>
      <c s="36" t="s">
        <v>76</v>
      </c>
      <c s="37">
        <v>0.144</v>
      </c>
      <c s="36">
        <v>0.55</v>
      </c>
      <c s="36">
        <f>ROUND(G144*H144,6)</f>
      </c>
      <c r="L144" s="38">
        <v>0</v>
      </c>
      <c s="32">
        <f>ROUND(ROUND(L144,2)*ROUND(G144,3),2)</f>
      </c>
      <c s="36" t="s">
        <v>287</v>
      </c>
      <c>
        <f>(M144*21)/100</f>
      </c>
      <c t="s">
        <v>26</v>
      </c>
    </row>
    <row r="145" spans="1:5" ht="12.75">
      <c r="A145" s="35" t="s">
        <v>55</v>
      </c>
      <c r="E145" s="39" t="s">
        <v>369</v>
      </c>
    </row>
    <row r="146" spans="1:5" ht="12.75">
      <c r="A146" s="35" t="s">
        <v>56</v>
      </c>
      <c r="E146" s="40" t="s">
        <v>388</v>
      </c>
    </row>
    <row r="147" spans="1:5" ht="12.75">
      <c r="A147" t="s">
        <v>58</v>
      </c>
      <c r="E147" s="39" t="s">
        <v>51</v>
      </c>
    </row>
    <row r="148" spans="1:16" ht="25.5">
      <c r="A148" t="s">
        <v>48</v>
      </c>
      <c s="34" t="s">
        <v>389</v>
      </c>
      <c s="34" t="s">
        <v>390</v>
      </c>
      <c s="35" t="s">
        <v>51</v>
      </c>
      <c s="6" t="s">
        <v>391</v>
      </c>
      <c s="36" t="s">
        <v>53</v>
      </c>
      <c s="37">
        <v>5.778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287</v>
      </c>
      <c>
        <f>(M148*21)/100</f>
      </c>
      <c t="s">
        <v>26</v>
      </c>
    </row>
    <row r="149" spans="1:5" ht="25.5">
      <c r="A149" s="35" t="s">
        <v>55</v>
      </c>
      <c r="E149" s="39" t="s">
        <v>391</v>
      </c>
    </row>
    <row r="150" spans="1:5" ht="12.75">
      <c r="A150" s="35" t="s">
        <v>56</v>
      </c>
      <c r="E150" s="40" t="s">
        <v>51</v>
      </c>
    </row>
    <row r="151" spans="1:5" ht="12.75">
      <c r="A151" t="s">
        <v>58</v>
      </c>
      <c r="E151" s="39" t="s">
        <v>51</v>
      </c>
    </row>
    <row r="152" spans="1:13" ht="12.75">
      <c r="A152" t="s">
        <v>45</v>
      </c>
      <c r="C152" s="31" t="s">
        <v>392</v>
      </c>
      <c r="E152" s="33" t="s">
        <v>393</v>
      </c>
      <c r="J152" s="32">
        <f>0</f>
      </c>
      <c s="32">
        <f>0</f>
      </c>
      <c s="32">
        <f>0+L153+L157+L161+L165+L169+L173+L177+L181+L185+L189+L193+L197+L201</f>
      </c>
      <c s="32">
        <f>0+M153+M157+M161+M165+M169+M173+M177+M181+M185+M189+M193+M197+M201</f>
      </c>
    </row>
    <row r="153" spans="1:16" ht="12.75">
      <c r="A153" t="s">
        <v>48</v>
      </c>
      <c s="34" t="s">
        <v>394</v>
      </c>
      <c s="34" t="s">
        <v>395</v>
      </c>
      <c s="35" t="s">
        <v>51</v>
      </c>
      <c s="6" t="s">
        <v>396</v>
      </c>
      <c s="36" t="s">
        <v>88</v>
      </c>
      <c s="37">
        <v>11.432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287</v>
      </c>
      <c>
        <f>(M153*21)/100</f>
      </c>
      <c t="s">
        <v>26</v>
      </c>
    </row>
    <row r="154" spans="1:5" ht="12.75">
      <c r="A154" s="35" t="s">
        <v>55</v>
      </c>
      <c r="E154" s="39" t="s">
        <v>396</v>
      </c>
    </row>
    <row r="155" spans="1:5" ht="12.75">
      <c r="A155" s="35" t="s">
        <v>56</v>
      </c>
      <c r="E155" s="40" t="s">
        <v>51</v>
      </c>
    </row>
    <row r="156" spans="1:5" ht="12.75">
      <c r="A156" t="s">
        <v>58</v>
      </c>
      <c r="E156" s="39" t="s">
        <v>51</v>
      </c>
    </row>
    <row r="157" spans="1:16" ht="12.75">
      <c r="A157" t="s">
        <v>48</v>
      </c>
      <c s="34" t="s">
        <v>397</v>
      </c>
      <c s="34" t="s">
        <v>398</v>
      </c>
      <c s="35" t="s">
        <v>51</v>
      </c>
      <c s="6" t="s">
        <v>399</v>
      </c>
      <c s="36" t="s">
        <v>88</v>
      </c>
      <c s="37">
        <v>29.237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287</v>
      </c>
      <c>
        <f>(M157*21)/100</f>
      </c>
      <c t="s">
        <v>26</v>
      </c>
    </row>
    <row r="158" spans="1:5" ht="12.75">
      <c r="A158" s="35" t="s">
        <v>55</v>
      </c>
      <c r="E158" s="39" t="s">
        <v>399</v>
      </c>
    </row>
    <row r="159" spans="1:5" ht="12.75">
      <c r="A159" s="35" t="s">
        <v>56</v>
      </c>
      <c r="E159" s="40" t="s">
        <v>51</v>
      </c>
    </row>
    <row r="160" spans="1:5" ht="12.75">
      <c r="A160" t="s">
        <v>58</v>
      </c>
      <c r="E160" s="39" t="s">
        <v>51</v>
      </c>
    </row>
    <row r="161" spans="1:16" ht="12.75">
      <c r="A161" t="s">
        <v>48</v>
      </c>
      <c s="34" t="s">
        <v>400</v>
      </c>
      <c s="34" t="s">
        <v>401</v>
      </c>
      <c s="35" t="s">
        <v>51</v>
      </c>
      <c s="6" t="s">
        <v>402</v>
      </c>
      <c s="36" t="s">
        <v>116</v>
      </c>
      <c s="37">
        <v>1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287</v>
      </c>
      <c>
        <f>(M161*21)/100</f>
      </c>
      <c t="s">
        <v>26</v>
      </c>
    </row>
    <row r="162" spans="1:5" ht="12.75">
      <c r="A162" s="35" t="s">
        <v>55</v>
      </c>
      <c r="E162" s="39" t="s">
        <v>402</v>
      </c>
    </row>
    <row r="163" spans="1:5" ht="12.75">
      <c r="A163" s="35" t="s">
        <v>56</v>
      </c>
      <c r="E163" s="40" t="s">
        <v>51</v>
      </c>
    </row>
    <row r="164" spans="1:5" ht="12.75">
      <c r="A164" t="s">
        <v>58</v>
      </c>
      <c r="E164" s="39" t="s">
        <v>51</v>
      </c>
    </row>
    <row r="165" spans="1:16" ht="12.75">
      <c r="A165" t="s">
        <v>48</v>
      </c>
      <c s="34" t="s">
        <v>403</v>
      </c>
      <c s="34" t="s">
        <v>404</v>
      </c>
      <c s="35" t="s">
        <v>51</v>
      </c>
      <c s="6" t="s">
        <v>405</v>
      </c>
      <c s="36" t="s">
        <v>88</v>
      </c>
      <c s="37">
        <v>7.8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287</v>
      </c>
      <c>
        <f>(M165*21)/100</f>
      </c>
      <c t="s">
        <v>26</v>
      </c>
    </row>
    <row r="166" spans="1:5" ht="12.75">
      <c r="A166" s="35" t="s">
        <v>55</v>
      </c>
      <c r="E166" s="39" t="s">
        <v>405</v>
      </c>
    </row>
    <row r="167" spans="1:5" ht="12.75">
      <c r="A167" s="35" t="s">
        <v>56</v>
      </c>
      <c r="E167" s="40" t="s">
        <v>406</v>
      </c>
    </row>
    <row r="168" spans="1:5" ht="12.75">
      <c r="A168" t="s">
        <v>58</v>
      </c>
      <c r="E168" s="39" t="s">
        <v>51</v>
      </c>
    </row>
    <row r="169" spans="1:16" ht="12.75">
      <c r="A169" t="s">
        <v>48</v>
      </c>
      <c s="34" t="s">
        <v>407</v>
      </c>
      <c s="34" t="s">
        <v>408</v>
      </c>
      <c s="35" t="s">
        <v>51</v>
      </c>
      <c s="6" t="s">
        <v>409</v>
      </c>
      <c s="36" t="s">
        <v>88</v>
      </c>
      <c s="37">
        <v>38.4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287</v>
      </c>
      <c>
        <f>(M169*21)/100</f>
      </c>
      <c t="s">
        <v>26</v>
      </c>
    </row>
    <row r="170" spans="1:5" ht="12.75">
      <c r="A170" s="35" t="s">
        <v>55</v>
      </c>
      <c r="E170" s="39" t="s">
        <v>409</v>
      </c>
    </row>
    <row r="171" spans="1:5" ht="12.75">
      <c r="A171" s="35" t="s">
        <v>56</v>
      </c>
      <c r="E171" s="40" t="s">
        <v>51</v>
      </c>
    </row>
    <row r="172" spans="1:5" ht="12.75">
      <c r="A172" t="s">
        <v>58</v>
      </c>
      <c r="E172" s="39" t="s">
        <v>51</v>
      </c>
    </row>
    <row r="173" spans="1:16" ht="12.75">
      <c r="A173" t="s">
        <v>48</v>
      </c>
      <c s="34" t="s">
        <v>410</v>
      </c>
      <c s="34" t="s">
        <v>411</v>
      </c>
      <c s="35" t="s">
        <v>51</v>
      </c>
      <c s="6" t="s">
        <v>412</v>
      </c>
      <c s="36" t="s">
        <v>88</v>
      </c>
      <c s="37">
        <v>13.6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287</v>
      </c>
      <c>
        <f>(M173*21)/100</f>
      </c>
      <c t="s">
        <v>26</v>
      </c>
    </row>
    <row r="174" spans="1:5" ht="12.75">
      <c r="A174" s="35" t="s">
        <v>55</v>
      </c>
      <c r="E174" s="39" t="s">
        <v>412</v>
      </c>
    </row>
    <row r="175" spans="1:5" ht="12.75">
      <c r="A175" s="35" t="s">
        <v>56</v>
      </c>
      <c r="E175" s="40" t="s">
        <v>51</v>
      </c>
    </row>
    <row r="176" spans="1:5" ht="12.75">
      <c r="A176" t="s">
        <v>58</v>
      </c>
      <c r="E176" s="39" t="s">
        <v>51</v>
      </c>
    </row>
    <row r="177" spans="1:16" ht="25.5">
      <c r="A177" t="s">
        <v>48</v>
      </c>
      <c s="34" t="s">
        <v>413</v>
      </c>
      <c s="34" t="s">
        <v>414</v>
      </c>
      <c s="35" t="s">
        <v>51</v>
      </c>
      <c s="6" t="s">
        <v>415</v>
      </c>
      <c s="36" t="s">
        <v>88</v>
      </c>
      <c s="37">
        <v>11.432</v>
      </c>
      <c s="36">
        <v>0.008657</v>
      </c>
      <c s="36">
        <f>ROUND(G177*H177,6)</f>
      </c>
      <c r="L177" s="38">
        <v>0</v>
      </c>
      <c s="32">
        <f>ROUND(ROUND(L177,2)*ROUND(G177,3),2)</f>
      </c>
      <c s="36" t="s">
        <v>287</v>
      </c>
      <c>
        <f>(M177*21)/100</f>
      </c>
      <c t="s">
        <v>26</v>
      </c>
    </row>
    <row r="178" spans="1:5" ht="25.5">
      <c r="A178" s="35" t="s">
        <v>55</v>
      </c>
      <c r="E178" s="39" t="s">
        <v>415</v>
      </c>
    </row>
    <row r="179" spans="1:5" ht="12.75">
      <c r="A179" s="35" t="s">
        <v>56</v>
      </c>
      <c r="E179" s="40" t="s">
        <v>416</v>
      </c>
    </row>
    <row r="180" spans="1:5" ht="12.75">
      <c r="A180" t="s">
        <v>58</v>
      </c>
      <c r="E180" s="39" t="s">
        <v>51</v>
      </c>
    </row>
    <row r="181" spans="1:16" ht="25.5">
      <c r="A181" t="s">
        <v>48</v>
      </c>
      <c s="34" t="s">
        <v>417</v>
      </c>
      <c s="34" t="s">
        <v>418</v>
      </c>
      <c s="35" t="s">
        <v>51</v>
      </c>
      <c s="6" t="s">
        <v>419</v>
      </c>
      <c s="36" t="s">
        <v>88</v>
      </c>
      <c s="37">
        <v>5.85</v>
      </c>
      <c s="36">
        <v>0.002145</v>
      </c>
      <c s="36">
        <f>ROUND(G181*H181,6)</f>
      </c>
      <c r="L181" s="38">
        <v>0</v>
      </c>
      <c s="32">
        <f>ROUND(ROUND(L181,2)*ROUND(G181,3),2)</f>
      </c>
      <c s="36" t="s">
        <v>287</v>
      </c>
      <c>
        <f>(M181*21)/100</f>
      </c>
      <c t="s">
        <v>26</v>
      </c>
    </row>
    <row r="182" spans="1:5" ht="25.5">
      <c r="A182" s="35" t="s">
        <v>55</v>
      </c>
      <c r="E182" s="39" t="s">
        <v>419</v>
      </c>
    </row>
    <row r="183" spans="1:5" ht="12.75">
      <c r="A183" s="35" t="s">
        <v>56</v>
      </c>
      <c r="E183" s="40" t="s">
        <v>420</v>
      </c>
    </row>
    <row r="184" spans="1:5" ht="12.75">
      <c r="A184" t="s">
        <v>58</v>
      </c>
      <c r="E184" s="39" t="s">
        <v>51</v>
      </c>
    </row>
    <row r="185" spans="1:16" ht="25.5">
      <c r="A185" t="s">
        <v>48</v>
      </c>
      <c s="34" t="s">
        <v>421</v>
      </c>
      <c s="34" t="s">
        <v>422</v>
      </c>
      <c s="35" t="s">
        <v>51</v>
      </c>
      <c s="6" t="s">
        <v>423</v>
      </c>
      <c s="36" t="s">
        <v>88</v>
      </c>
      <c s="37">
        <v>1.95</v>
      </c>
      <c s="36">
        <v>0.002445</v>
      </c>
      <c s="36">
        <f>ROUND(G185*H185,6)</f>
      </c>
      <c r="L185" s="38">
        <v>0</v>
      </c>
      <c s="32">
        <f>ROUND(ROUND(L185,2)*ROUND(G185,3),2)</f>
      </c>
      <c s="36" t="s">
        <v>287</v>
      </c>
      <c>
        <f>(M185*21)/100</f>
      </c>
      <c t="s">
        <v>26</v>
      </c>
    </row>
    <row r="186" spans="1:5" ht="25.5">
      <c r="A186" s="35" t="s">
        <v>55</v>
      </c>
      <c r="E186" s="39" t="s">
        <v>423</v>
      </c>
    </row>
    <row r="187" spans="1:5" ht="12.75">
      <c r="A187" s="35" t="s">
        <v>56</v>
      </c>
      <c r="E187" s="40" t="s">
        <v>424</v>
      </c>
    </row>
    <row r="188" spans="1:5" ht="12.75">
      <c r="A188" t="s">
        <v>58</v>
      </c>
      <c r="E188" s="39" t="s">
        <v>51</v>
      </c>
    </row>
    <row r="189" spans="1:16" ht="12.75">
      <c r="A189" t="s">
        <v>48</v>
      </c>
      <c s="34" t="s">
        <v>425</v>
      </c>
      <c s="34" t="s">
        <v>426</v>
      </c>
      <c s="35" t="s">
        <v>51</v>
      </c>
      <c s="6" t="s">
        <v>427</v>
      </c>
      <c s="36" t="s">
        <v>88</v>
      </c>
      <c s="37">
        <v>38.4</v>
      </c>
      <c s="36">
        <v>0.002597</v>
      </c>
      <c s="36">
        <f>ROUND(G189*H189,6)</f>
      </c>
      <c r="L189" s="38">
        <v>0</v>
      </c>
      <c s="32">
        <f>ROUND(ROUND(L189,2)*ROUND(G189,3),2)</f>
      </c>
      <c s="36" t="s">
        <v>287</v>
      </c>
      <c>
        <f>(M189*21)/100</f>
      </c>
      <c t="s">
        <v>26</v>
      </c>
    </row>
    <row r="190" spans="1:5" ht="12.75">
      <c r="A190" s="35" t="s">
        <v>55</v>
      </c>
      <c r="E190" s="39" t="s">
        <v>427</v>
      </c>
    </row>
    <row r="191" spans="1:5" ht="12.75">
      <c r="A191" s="35" t="s">
        <v>56</v>
      </c>
      <c r="E191" s="40" t="s">
        <v>51</v>
      </c>
    </row>
    <row r="192" spans="1:5" ht="12.75">
      <c r="A192" t="s">
        <v>58</v>
      </c>
      <c r="E192" s="39" t="s">
        <v>51</v>
      </c>
    </row>
    <row r="193" spans="1:16" ht="25.5">
      <c r="A193" t="s">
        <v>48</v>
      </c>
      <c s="34" t="s">
        <v>428</v>
      </c>
      <c s="34" t="s">
        <v>429</v>
      </c>
      <c s="35" t="s">
        <v>51</v>
      </c>
      <c s="6" t="s">
        <v>430</v>
      </c>
      <c s="36" t="s">
        <v>116</v>
      </c>
      <c s="37">
        <v>38.4</v>
      </c>
      <c s="36">
        <v>0.001508</v>
      </c>
      <c s="36">
        <f>ROUND(G193*H193,6)</f>
      </c>
      <c r="L193" s="38">
        <v>0</v>
      </c>
      <c s="32">
        <f>ROUND(ROUND(L193,2)*ROUND(G193,3),2)</f>
      </c>
      <c s="36" t="s">
        <v>287</v>
      </c>
      <c>
        <f>(M193*21)/100</f>
      </c>
      <c t="s">
        <v>26</v>
      </c>
    </row>
    <row r="194" spans="1:5" ht="25.5">
      <c r="A194" s="35" t="s">
        <v>55</v>
      </c>
      <c r="E194" s="39" t="s">
        <v>430</v>
      </c>
    </row>
    <row r="195" spans="1:5" ht="12.75">
      <c r="A195" s="35" t="s">
        <v>56</v>
      </c>
      <c r="E195" s="40" t="s">
        <v>51</v>
      </c>
    </row>
    <row r="196" spans="1:5" ht="12.75">
      <c r="A196" t="s">
        <v>58</v>
      </c>
      <c r="E196" s="39" t="s">
        <v>51</v>
      </c>
    </row>
    <row r="197" spans="1:16" ht="25.5">
      <c r="A197" t="s">
        <v>48</v>
      </c>
      <c s="34" t="s">
        <v>431</v>
      </c>
      <c s="34" t="s">
        <v>432</v>
      </c>
      <c s="35" t="s">
        <v>51</v>
      </c>
      <c s="6" t="s">
        <v>433</v>
      </c>
      <c s="36" t="s">
        <v>116</v>
      </c>
      <c s="37">
        <v>4</v>
      </c>
      <c s="36">
        <v>0.00272</v>
      </c>
      <c s="36">
        <f>ROUND(G197*H197,6)</f>
      </c>
      <c r="L197" s="38">
        <v>0</v>
      </c>
      <c s="32">
        <f>ROUND(ROUND(L197,2)*ROUND(G197,3),2)</f>
      </c>
      <c s="36" t="s">
        <v>287</v>
      </c>
      <c>
        <f>(M197*21)/100</f>
      </c>
      <c t="s">
        <v>26</v>
      </c>
    </row>
    <row r="198" spans="1:5" ht="25.5">
      <c r="A198" s="35" t="s">
        <v>55</v>
      </c>
      <c r="E198" s="39" t="s">
        <v>433</v>
      </c>
    </row>
    <row r="199" spans="1:5" ht="12.75">
      <c r="A199" s="35" t="s">
        <v>56</v>
      </c>
      <c r="E199" s="40" t="s">
        <v>51</v>
      </c>
    </row>
    <row r="200" spans="1:5" ht="12.75">
      <c r="A200" t="s">
        <v>58</v>
      </c>
      <c r="E200" s="39" t="s">
        <v>51</v>
      </c>
    </row>
    <row r="201" spans="1:16" ht="25.5">
      <c r="A201" t="s">
        <v>48</v>
      </c>
      <c s="34" t="s">
        <v>434</v>
      </c>
      <c s="34" t="s">
        <v>435</v>
      </c>
      <c s="35" t="s">
        <v>51</v>
      </c>
      <c s="6" t="s">
        <v>436</v>
      </c>
      <c s="36" t="s">
        <v>88</v>
      </c>
      <c s="37">
        <v>13.6</v>
      </c>
      <c s="36">
        <v>0.002587</v>
      </c>
      <c s="36">
        <f>ROUND(G201*H201,6)</f>
      </c>
      <c r="L201" s="38">
        <v>0</v>
      </c>
      <c s="32">
        <f>ROUND(ROUND(L201,2)*ROUND(G201,3),2)</f>
      </c>
      <c s="36" t="s">
        <v>287</v>
      </c>
      <c>
        <f>(M201*21)/100</f>
      </c>
      <c t="s">
        <v>26</v>
      </c>
    </row>
    <row r="202" spans="1:5" ht="25.5">
      <c r="A202" s="35" t="s">
        <v>55</v>
      </c>
      <c r="E202" s="39" t="s">
        <v>436</v>
      </c>
    </row>
    <row r="203" spans="1:5" ht="12.75">
      <c r="A203" s="35" t="s">
        <v>56</v>
      </c>
      <c r="E203" s="40" t="s">
        <v>437</v>
      </c>
    </row>
    <row r="204" spans="1:5" ht="12.75">
      <c r="A204" t="s">
        <v>58</v>
      </c>
      <c r="E204" s="39" t="s">
        <v>51</v>
      </c>
    </row>
    <row r="205" spans="1:13" ht="12.75">
      <c r="A205" t="s">
        <v>45</v>
      </c>
      <c r="C205" s="31" t="s">
        <v>438</v>
      </c>
      <c r="E205" s="33" t="s">
        <v>439</v>
      </c>
      <c r="J205" s="32">
        <f>0</f>
      </c>
      <c s="32">
        <f>0</f>
      </c>
      <c s="32">
        <f>0+L206+L210+L214+L218+L222+L226+L230+L234</f>
      </c>
      <c s="32">
        <f>0+M206+M210+M214+M218+M222+M226+M230+M234</f>
      </c>
    </row>
    <row r="206" spans="1:16" ht="12.75">
      <c r="A206" t="s">
        <v>48</v>
      </c>
      <c s="34" t="s">
        <v>440</v>
      </c>
      <c s="34" t="s">
        <v>441</v>
      </c>
      <c s="35" t="s">
        <v>51</v>
      </c>
      <c s="6" t="s">
        <v>442</v>
      </c>
      <c s="36" t="s">
        <v>81</v>
      </c>
      <c s="37">
        <v>214.761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287</v>
      </c>
      <c>
        <f>(M206*21)/100</f>
      </c>
      <c t="s">
        <v>26</v>
      </c>
    </row>
    <row r="207" spans="1:5" ht="12.75">
      <c r="A207" s="35" t="s">
        <v>55</v>
      </c>
      <c r="E207" s="39" t="s">
        <v>442</v>
      </c>
    </row>
    <row r="208" spans="1:5" ht="12.75">
      <c r="A208" s="35" t="s">
        <v>56</v>
      </c>
      <c r="E208" s="40" t="s">
        <v>366</v>
      </c>
    </row>
    <row r="209" spans="1:5" ht="12.75">
      <c r="A209" t="s">
        <v>58</v>
      </c>
      <c r="E209" s="39" t="s">
        <v>51</v>
      </c>
    </row>
    <row r="210" spans="1:16" ht="25.5">
      <c r="A210" t="s">
        <v>48</v>
      </c>
      <c s="34" t="s">
        <v>443</v>
      </c>
      <c s="34" t="s">
        <v>444</v>
      </c>
      <c s="35" t="s">
        <v>51</v>
      </c>
      <c s="6" t="s">
        <v>445</v>
      </c>
      <c s="36" t="s">
        <v>81</v>
      </c>
      <c s="37">
        <v>214.761</v>
      </c>
      <c s="36">
        <v>0.044496</v>
      </c>
      <c s="36">
        <f>ROUND(G210*H210,6)</f>
      </c>
      <c r="L210" s="38">
        <v>0</v>
      </c>
      <c s="32">
        <f>ROUND(ROUND(L210,2)*ROUND(G210,3),2)</f>
      </c>
      <c s="36" t="s">
        <v>287</v>
      </c>
      <c>
        <f>(M210*21)/100</f>
      </c>
      <c t="s">
        <v>26</v>
      </c>
    </row>
    <row r="211" spans="1:5" ht="25.5">
      <c r="A211" s="35" t="s">
        <v>55</v>
      </c>
      <c r="E211" s="39" t="s">
        <v>445</v>
      </c>
    </row>
    <row r="212" spans="1:5" ht="12.75">
      <c r="A212" s="35" t="s">
        <v>56</v>
      </c>
      <c r="E212" s="40" t="s">
        <v>366</v>
      </c>
    </row>
    <row r="213" spans="1:5" ht="12.75">
      <c r="A213" t="s">
        <v>58</v>
      </c>
      <c r="E213" s="39" t="s">
        <v>51</v>
      </c>
    </row>
    <row r="214" spans="1:16" ht="25.5">
      <c r="A214" t="s">
        <v>48</v>
      </c>
      <c s="34" t="s">
        <v>446</v>
      </c>
      <c s="34" t="s">
        <v>447</v>
      </c>
      <c s="35" t="s">
        <v>51</v>
      </c>
      <c s="6" t="s">
        <v>448</v>
      </c>
      <c s="36" t="s">
        <v>88</v>
      </c>
      <c s="37">
        <v>38.595</v>
      </c>
      <c s="36">
        <v>0.000114</v>
      </c>
      <c s="36">
        <f>ROUND(G214*H214,6)</f>
      </c>
      <c r="L214" s="38">
        <v>0</v>
      </c>
      <c s="32">
        <f>ROUND(ROUND(L214,2)*ROUND(G214,3),2)</f>
      </c>
      <c s="36" t="s">
        <v>287</v>
      </c>
      <c>
        <f>(M214*21)/100</f>
      </c>
      <c t="s">
        <v>26</v>
      </c>
    </row>
    <row r="215" spans="1:5" ht="25.5">
      <c r="A215" s="35" t="s">
        <v>55</v>
      </c>
      <c r="E215" s="39" t="s">
        <v>448</v>
      </c>
    </row>
    <row r="216" spans="1:5" ht="12.75">
      <c r="A216" s="35" t="s">
        <v>56</v>
      </c>
      <c r="E216" s="40" t="s">
        <v>51</v>
      </c>
    </row>
    <row r="217" spans="1:5" ht="12.75">
      <c r="A217" t="s">
        <v>58</v>
      </c>
      <c r="E217" s="39" t="s">
        <v>51</v>
      </c>
    </row>
    <row r="218" spans="1:16" ht="25.5">
      <c r="A218" t="s">
        <v>48</v>
      </c>
      <c s="34" t="s">
        <v>449</v>
      </c>
      <c s="34" t="s">
        <v>450</v>
      </c>
      <c s="35" t="s">
        <v>51</v>
      </c>
      <c s="6" t="s">
        <v>451</v>
      </c>
      <c s="36" t="s">
        <v>88</v>
      </c>
      <c s="37">
        <v>26.35</v>
      </c>
      <c s="36">
        <v>0.012867</v>
      </c>
      <c s="36">
        <f>ROUND(G218*H218,6)</f>
      </c>
      <c r="L218" s="38">
        <v>0</v>
      </c>
      <c s="32">
        <f>ROUND(ROUND(L218,2)*ROUND(G218,3),2)</f>
      </c>
      <c s="36" t="s">
        <v>287</v>
      </c>
      <c>
        <f>(M218*21)/100</f>
      </c>
      <c t="s">
        <v>26</v>
      </c>
    </row>
    <row r="219" spans="1:5" ht="25.5">
      <c r="A219" s="35" t="s">
        <v>55</v>
      </c>
      <c r="E219" s="39" t="s">
        <v>451</v>
      </c>
    </row>
    <row r="220" spans="1:5" ht="12.75">
      <c r="A220" s="35" t="s">
        <v>56</v>
      </c>
      <c r="E220" s="40" t="s">
        <v>51</v>
      </c>
    </row>
    <row r="221" spans="1:5" ht="12.75">
      <c r="A221" t="s">
        <v>58</v>
      </c>
      <c r="E221" s="39" t="s">
        <v>51</v>
      </c>
    </row>
    <row r="222" spans="1:16" ht="25.5">
      <c r="A222" t="s">
        <v>48</v>
      </c>
      <c s="34" t="s">
        <v>452</v>
      </c>
      <c s="34" t="s">
        <v>453</v>
      </c>
      <c s="35" t="s">
        <v>51</v>
      </c>
      <c s="6" t="s">
        <v>454</v>
      </c>
      <c s="36" t="s">
        <v>88</v>
      </c>
      <c s="37">
        <v>29.237</v>
      </c>
      <c s="36">
        <v>0.00873</v>
      </c>
      <c s="36">
        <f>ROUND(G222*H222,6)</f>
      </c>
      <c r="L222" s="38">
        <v>0</v>
      </c>
      <c s="32">
        <f>ROUND(ROUND(L222,2)*ROUND(G222,3),2)</f>
      </c>
      <c s="36" t="s">
        <v>287</v>
      </c>
      <c>
        <f>(M222*21)/100</f>
      </c>
      <c t="s">
        <v>26</v>
      </c>
    </row>
    <row r="223" spans="1:5" ht="25.5">
      <c r="A223" s="35" t="s">
        <v>55</v>
      </c>
      <c r="E223" s="39" t="s">
        <v>454</v>
      </c>
    </row>
    <row r="224" spans="1:5" ht="12.75">
      <c r="A224" s="35" t="s">
        <v>56</v>
      </c>
      <c r="E224" s="40" t="s">
        <v>455</v>
      </c>
    </row>
    <row r="225" spans="1:5" ht="12.75">
      <c r="A225" t="s">
        <v>58</v>
      </c>
      <c r="E225" s="39" t="s">
        <v>51</v>
      </c>
    </row>
    <row r="226" spans="1:16" ht="25.5">
      <c r="A226" t="s">
        <v>48</v>
      </c>
      <c s="34" t="s">
        <v>456</v>
      </c>
      <c s="34" t="s">
        <v>457</v>
      </c>
      <c s="35" t="s">
        <v>51</v>
      </c>
      <c s="6" t="s">
        <v>458</v>
      </c>
      <c s="36" t="s">
        <v>81</v>
      </c>
      <c s="37">
        <v>214.761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287</v>
      </c>
      <c>
        <f>(M226*21)/100</f>
      </c>
      <c t="s">
        <v>26</v>
      </c>
    </row>
    <row r="227" spans="1:5" ht="25.5">
      <c r="A227" s="35" t="s">
        <v>55</v>
      </c>
      <c r="E227" s="39" t="s">
        <v>458</v>
      </c>
    </row>
    <row r="228" spans="1:5" ht="12.75">
      <c r="A228" s="35" t="s">
        <v>56</v>
      </c>
      <c r="E228" s="40" t="s">
        <v>366</v>
      </c>
    </row>
    <row r="229" spans="1:5" ht="12.75">
      <c r="A229" t="s">
        <v>58</v>
      </c>
      <c r="E229" s="39" t="s">
        <v>51</v>
      </c>
    </row>
    <row r="230" spans="1:16" ht="25.5">
      <c r="A230" t="s">
        <v>48</v>
      </c>
      <c s="34" t="s">
        <v>459</v>
      </c>
      <c s="34" t="s">
        <v>460</v>
      </c>
      <c s="35" t="s">
        <v>51</v>
      </c>
      <c s="6" t="s">
        <v>461</v>
      </c>
      <c s="36" t="s">
        <v>81</v>
      </c>
      <c s="37">
        <v>236.237</v>
      </c>
      <c s="36">
        <v>0.00014</v>
      </c>
      <c s="36">
        <f>ROUND(G230*H230,6)</f>
      </c>
      <c r="L230" s="38">
        <v>0</v>
      </c>
      <c s="32">
        <f>ROUND(ROUND(L230,2)*ROUND(G230,3),2)</f>
      </c>
      <c s="36" t="s">
        <v>287</v>
      </c>
      <c>
        <f>(M230*21)/100</f>
      </c>
      <c t="s">
        <v>26</v>
      </c>
    </row>
    <row r="231" spans="1:5" ht="25.5">
      <c r="A231" s="35" t="s">
        <v>55</v>
      </c>
      <c r="E231" s="39" t="s">
        <v>462</v>
      </c>
    </row>
    <row r="232" spans="1:5" ht="12.75">
      <c r="A232" s="35" t="s">
        <v>56</v>
      </c>
      <c r="E232" s="40" t="s">
        <v>51</v>
      </c>
    </row>
    <row r="233" spans="1:5" ht="12.75">
      <c r="A233" t="s">
        <v>58</v>
      </c>
      <c r="E233" s="39" t="s">
        <v>51</v>
      </c>
    </row>
    <row r="234" spans="1:16" ht="25.5">
      <c r="A234" t="s">
        <v>48</v>
      </c>
      <c s="34" t="s">
        <v>463</v>
      </c>
      <c s="34" t="s">
        <v>464</v>
      </c>
      <c s="35" t="s">
        <v>51</v>
      </c>
      <c s="6" t="s">
        <v>465</v>
      </c>
      <c s="36" t="s">
        <v>53</v>
      </c>
      <c s="37">
        <v>10.188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287</v>
      </c>
      <c>
        <f>(M234*21)/100</f>
      </c>
      <c t="s">
        <v>26</v>
      </c>
    </row>
    <row r="235" spans="1:5" ht="25.5">
      <c r="A235" s="35" t="s">
        <v>55</v>
      </c>
      <c r="E235" s="39" t="s">
        <v>465</v>
      </c>
    </row>
    <row r="236" spans="1:5" ht="12.75">
      <c r="A236" s="35" t="s">
        <v>56</v>
      </c>
      <c r="E236" s="40" t="s">
        <v>51</v>
      </c>
    </row>
    <row r="237" spans="1:5" ht="12.75">
      <c r="A237" t="s">
        <v>58</v>
      </c>
      <c r="E237" s="39" t="s">
        <v>51</v>
      </c>
    </row>
    <row r="238" spans="1:13" ht="12.75">
      <c r="A238" t="s">
        <v>45</v>
      </c>
      <c r="C238" s="31" t="s">
        <v>466</v>
      </c>
      <c r="E238" s="33" t="s">
        <v>467</v>
      </c>
      <c r="J238" s="32">
        <f>0</f>
      </c>
      <c s="32">
        <f>0</f>
      </c>
      <c s="32">
        <f>0+L239+L243</f>
      </c>
      <c s="32">
        <f>0+M239+M243</f>
      </c>
    </row>
    <row r="239" spans="1:16" ht="25.5">
      <c r="A239" t="s">
        <v>48</v>
      </c>
      <c s="34" t="s">
        <v>468</v>
      </c>
      <c s="34" t="s">
        <v>469</v>
      </c>
      <c s="35" t="s">
        <v>51</v>
      </c>
      <c s="6" t="s">
        <v>470</v>
      </c>
      <c s="36" t="s">
        <v>116</v>
      </c>
      <c s="37">
        <v>3</v>
      </c>
      <c s="36">
        <v>0.000259</v>
      </c>
      <c s="36">
        <f>ROUND(G239*H239,6)</f>
      </c>
      <c r="L239" s="38">
        <v>0</v>
      </c>
      <c s="32">
        <f>ROUND(ROUND(L239,2)*ROUND(G239,3),2)</f>
      </c>
      <c s="36" t="s">
        <v>287</v>
      </c>
      <c>
        <f>(M239*21)/100</f>
      </c>
      <c t="s">
        <v>26</v>
      </c>
    </row>
    <row r="240" spans="1:5" ht="38.25">
      <c r="A240" s="35" t="s">
        <v>55</v>
      </c>
      <c r="E240" s="39" t="s">
        <v>471</v>
      </c>
    </row>
    <row r="241" spans="1:5" ht="12.75">
      <c r="A241" s="35" t="s">
        <v>56</v>
      </c>
      <c r="E241" s="40" t="s">
        <v>51</v>
      </c>
    </row>
    <row r="242" spans="1:5" ht="12.75">
      <c r="A242" t="s">
        <v>58</v>
      </c>
      <c r="E242" s="39" t="s">
        <v>51</v>
      </c>
    </row>
    <row r="243" spans="1:16" ht="12.75">
      <c r="A243" t="s">
        <v>48</v>
      </c>
      <c s="34" t="s">
        <v>472</v>
      </c>
      <c s="34" t="s">
        <v>473</v>
      </c>
      <c s="35" t="s">
        <v>51</v>
      </c>
      <c s="6" t="s">
        <v>474</v>
      </c>
      <c s="36" t="s">
        <v>116</v>
      </c>
      <c s="37">
        <v>3</v>
      </c>
      <c s="36">
        <v>0.0063</v>
      </c>
      <c s="36">
        <f>ROUND(G243*H243,6)</f>
      </c>
      <c r="L243" s="38">
        <v>0</v>
      </c>
      <c s="32">
        <f>ROUND(ROUND(L243,2)*ROUND(G243,3),2)</f>
      </c>
      <c s="36" t="s">
        <v>287</v>
      </c>
      <c>
        <f>(M243*21)/100</f>
      </c>
      <c t="s">
        <v>26</v>
      </c>
    </row>
    <row r="244" spans="1:5" ht="12.75">
      <c r="A244" s="35" t="s">
        <v>55</v>
      </c>
      <c r="E244" s="39" t="s">
        <v>474</v>
      </c>
    </row>
    <row r="245" spans="1:5" ht="12.75">
      <c r="A245" s="35" t="s">
        <v>56</v>
      </c>
      <c r="E245" s="40" t="s">
        <v>51</v>
      </c>
    </row>
    <row r="246" spans="1:5" ht="12.75">
      <c r="A246" t="s">
        <v>58</v>
      </c>
      <c r="E246" s="39" t="s">
        <v>51</v>
      </c>
    </row>
    <row r="247" spans="1:13" ht="12.75">
      <c r="A247" t="s">
        <v>45</v>
      </c>
      <c r="C247" s="31" t="s">
        <v>97</v>
      </c>
      <c r="E247" s="33" t="s">
        <v>475</v>
      </c>
      <c r="J247" s="32">
        <f>0</f>
      </c>
      <c s="32">
        <f>0</f>
      </c>
      <c s="32">
        <f>0+L248+L252+L256+L260+L264+L268</f>
      </c>
      <c s="32">
        <f>0+M248+M252+M256+M260+M264+M268</f>
      </c>
    </row>
    <row r="248" spans="1:16" ht="25.5">
      <c r="A248" t="s">
        <v>48</v>
      </c>
      <c s="34" t="s">
        <v>73</v>
      </c>
      <c s="34" t="s">
        <v>476</v>
      </c>
      <c s="35" t="s">
        <v>51</v>
      </c>
      <c s="6" t="s">
        <v>477</v>
      </c>
      <c s="36" t="s">
        <v>81</v>
      </c>
      <c s="37">
        <v>53.2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287</v>
      </c>
      <c>
        <f>(M248*21)/100</f>
      </c>
      <c t="s">
        <v>26</v>
      </c>
    </row>
    <row r="249" spans="1:5" ht="25.5">
      <c r="A249" s="35" t="s">
        <v>55</v>
      </c>
      <c r="E249" s="39" t="s">
        <v>478</v>
      </c>
    </row>
    <row r="250" spans="1:5" ht="12.75">
      <c r="A250" s="35" t="s">
        <v>56</v>
      </c>
      <c r="E250" s="40" t="s">
        <v>479</v>
      </c>
    </row>
    <row r="251" spans="1:5" ht="12.75">
      <c r="A251" t="s">
        <v>58</v>
      </c>
      <c r="E251" s="39" t="s">
        <v>51</v>
      </c>
    </row>
    <row r="252" spans="1:16" ht="25.5">
      <c r="A252" t="s">
        <v>48</v>
      </c>
      <c s="34" t="s">
        <v>78</v>
      </c>
      <c s="34" t="s">
        <v>480</v>
      </c>
      <c s="35" t="s">
        <v>51</v>
      </c>
      <c s="6" t="s">
        <v>481</v>
      </c>
      <c s="36" t="s">
        <v>81</v>
      </c>
      <c s="37">
        <v>744.8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287</v>
      </c>
      <c>
        <f>(M252*21)/100</f>
      </c>
      <c t="s">
        <v>26</v>
      </c>
    </row>
    <row r="253" spans="1:5" ht="38.25">
      <c r="A253" s="35" t="s">
        <v>55</v>
      </c>
      <c r="E253" s="39" t="s">
        <v>482</v>
      </c>
    </row>
    <row r="254" spans="1:5" ht="12.75">
      <c r="A254" s="35" t="s">
        <v>56</v>
      </c>
      <c r="E254" s="40" t="s">
        <v>483</v>
      </c>
    </row>
    <row r="255" spans="1:5" ht="12.75">
      <c r="A255" t="s">
        <v>58</v>
      </c>
      <c r="E255" s="39" t="s">
        <v>51</v>
      </c>
    </row>
    <row r="256" spans="1:16" ht="25.5">
      <c r="A256" t="s">
        <v>48</v>
      </c>
      <c s="34" t="s">
        <v>85</v>
      </c>
      <c s="34" t="s">
        <v>484</v>
      </c>
      <c s="35" t="s">
        <v>51</v>
      </c>
      <c s="6" t="s">
        <v>485</v>
      </c>
      <c s="36" t="s">
        <v>81</v>
      </c>
      <c s="37">
        <v>53.2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287</v>
      </c>
      <c>
        <f>(M256*21)/100</f>
      </c>
      <c t="s">
        <v>26</v>
      </c>
    </row>
    <row r="257" spans="1:5" ht="25.5">
      <c r="A257" s="35" t="s">
        <v>55</v>
      </c>
      <c r="E257" s="39" t="s">
        <v>485</v>
      </c>
    </row>
    <row r="258" spans="1:5" ht="12.75">
      <c r="A258" s="35" t="s">
        <v>56</v>
      </c>
      <c r="E258" s="40" t="s">
        <v>51</v>
      </c>
    </row>
    <row r="259" spans="1:5" ht="12.75">
      <c r="A259" t="s">
        <v>58</v>
      </c>
      <c r="E259" s="39" t="s">
        <v>51</v>
      </c>
    </row>
    <row r="260" spans="1:16" ht="25.5">
      <c r="A260" t="s">
        <v>48</v>
      </c>
      <c s="34" t="s">
        <v>92</v>
      </c>
      <c s="34" t="s">
        <v>486</v>
      </c>
      <c s="35" t="s">
        <v>51</v>
      </c>
      <c s="6" t="s">
        <v>487</v>
      </c>
      <c s="36" t="s">
        <v>116</v>
      </c>
      <c s="37">
        <v>20</v>
      </c>
      <c s="36">
        <v>1.6E-05</v>
      </c>
      <c s="36">
        <f>ROUND(G260*H260,6)</f>
      </c>
      <c r="L260" s="38">
        <v>0</v>
      </c>
      <c s="32">
        <f>ROUND(ROUND(L260,2)*ROUND(G260,3),2)</f>
      </c>
      <c s="36" t="s">
        <v>287</v>
      </c>
      <c>
        <f>(M260*21)/100</f>
      </c>
      <c t="s">
        <v>26</v>
      </c>
    </row>
    <row r="261" spans="1:5" ht="25.5">
      <c r="A261" s="35" t="s">
        <v>55</v>
      </c>
      <c r="E261" s="39" t="s">
        <v>487</v>
      </c>
    </row>
    <row r="262" spans="1:5" ht="12.75">
      <c r="A262" s="35" t="s">
        <v>56</v>
      </c>
      <c r="E262" s="40" t="s">
        <v>312</v>
      </c>
    </row>
    <row r="263" spans="1:5" ht="12.75">
      <c r="A263" t="s">
        <v>58</v>
      </c>
      <c r="E263" s="39" t="s">
        <v>51</v>
      </c>
    </row>
    <row r="264" spans="1:16" ht="25.5">
      <c r="A264" t="s">
        <v>48</v>
      </c>
      <c s="34" t="s">
        <v>97</v>
      </c>
      <c s="34" t="s">
        <v>488</v>
      </c>
      <c s="35" t="s">
        <v>51</v>
      </c>
      <c s="6" t="s">
        <v>489</v>
      </c>
      <c s="36" t="s">
        <v>76</v>
      </c>
      <c s="37">
        <v>2.687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287</v>
      </c>
      <c>
        <f>(M264*21)/100</f>
      </c>
      <c t="s">
        <v>26</v>
      </c>
    </row>
    <row r="265" spans="1:5" ht="25.5">
      <c r="A265" s="35" t="s">
        <v>55</v>
      </c>
      <c r="E265" s="39" t="s">
        <v>489</v>
      </c>
    </row>
    <row r="266" spans="1:5" ht="12.75">
      <c r="A266" s="35" t="s">
        <v>56</v>
      </c>
      <c r="E266" s="40" t="s">
        <v>490</v>
      </c>
    </row>
    <row r="267" spans="1:5" ht="12.75">
      <c r="A267" t="s">
        <v>58</v>
      </c>
      <c r="E267" s="39" t="s">
        <v>51</v>
      </c>
    </row>
    <row r="268" spans="1:16" ht="25.5">
      <c r="A268" t="s">
        <v>48</v>
      </c>
      <c s="34" t="s">
        <v>102</v>
      </c>
      <c s="34" t="s">
        <v>491</v>
      </c>
      <c s="35" t="s">
        <v>51</v>
      </c>
      <c s="6" t="s">
        <v>492</v>
      </c>
      <c s="36" t="s">
        <v>76</v>
      </c>
      <c s="37">
        <v>1.246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287</v>
      </c>
      <c>
        <f>(M268*21)/100</f>
      </c>
      <c t="s">
        <v>26</v>
      </c>
    </row>
    <row r="269" spans="1:5" ht="38.25">
      <c r="A269" s="35" t="s">
        <v>55</v>
      </c>
      <c r="E269" s="39" t="s">
        <v>493</v>
      </c>
    </row>
    <row r="270" spans="1:5" ht="12.75">
      <c r="A270" s="35" t="s">
        <v>56</v>
      </c>
      <c r="E270" s="40" t="s">
        <v>292</v>
      </c>
    </row>
    <row r="271" spans="1:5" ht="12.75">
      <c r="A271" t="s">
        <v>58</v>
      </c>
      <c r="E271" s="39" t="s">
        <v>51</v>
      </c>
    </row>
    <row r="272" spans="1:13" ht="12.75">
      <c r="A272" t="s">
        <v>45</v>
      </c>
      <c r="C272" s="31" t="s">
        <v>494</v>
      </c>
      <c r="E272" s="33" t="s">
        <v>495</v>
      </c>
      <c r="J272" s="32">
        <f>0</f>
      </c>
      <c s="32">
        <f>0</f>
      </c>
      <c s="32">
        <f>0+L273+L277+L281</f>
      </c>
      <c s="32">
        <f>0+M273+M277+M281</f>
      </c>
    </row>
    <row r="273" spans="1:16" ht="25.5">
      <c r="A273" t="s">
        <v>48</v>
      </c>
      <c s="34" t="s">
        <v>106</v>
      </c>
      <c s="34" t="s">
        <v>496</v>
      </c>
      <c s="35" t="s">
        <v>51</v>
      </c>
      <c s="6" t="s">
        <v>497</v>
      </c>
      <c s="36" t="s">
        <v>53</v>
      </c>
      <c s="37">
        <v>29.422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287</v>
      </c>
      <c>
        <f>(M273*21)/100</f>
      </c>
      <c t="s">
        <v>26</v>
      </c>
    </row>
    <row r="274" spans="1:5" ht="25.5">
      <c r="A274" s="35" t="s">
        <v>55</v>
      </c>
      <c r="E274" s="39" t="s">
        <v>497</v>
      </c>
    </row>
    <row r="275" spans="1:5" ht="12.75">
      <c r="A275" s="35" t="s">
        <v>56</v>
      </c>
      <c r="E275" s="40" t="s">
        <v>51</v>
      </c>
    </row>
    <row r="276" spans="1:5" ht="12.75">
      <c r="A276" t="s">
        <v>58</v>
      </c>
      <c r="E276" s="39" t="s">
        <v>51</v>
      </c>
    </row>
    <row r="277" spans="1:16" ht="25.5">
      <c r="A277" t="s">
        <v>48</v>
      </c>
      <c s="34" t="s">
        <v>109</v>
      </c>
      <c s="34" t="s">
        <v>498</v>
      </c>
      <c s="35" t="s">
        <v>51</v>
      </c>
      <c s="6" t="s">
        <v>499</v>
      </c>
      <c s="36" t="s">
        <v>53</v>
      </c>
      <c s="37">
        <v>437.355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287</v>
      </c>
      <c>
        <f>(M277*21)/100</f>
      </c>
      <c t="s">
        <v>26</v>
      </c>
    </row>
    <row r="278" spans="1:5" ht="25.5">
      <c r="A278" s="35" t="s">
        <v>55</v>
      </c>
      <c r="E278" s="39" t="s">
        <v>499</v>
      </c>
    </row>
    <row r="279" spans="1:5" ht="12.75">
      <c r="A279" s="35" t="s">
        <v>56</v>
      </c>
      <c r="E279" s="40" t="s">
        <v>500</v>
      </c>
    </row>
    <row r="280" spans="1:5" ht="12.75">
      <c r="A280" t="s">
        <v>58</v>
      </c>
      <c r="E280" s="39" t="s">
        <v>51</v>
      </c>
    </row>
    <row r="281" spans="1:16" ht="25.5">
      <c r="A281" t="s">
        <v>48</v>
      </c>
      <c s="34" t="s">
        <v>113</v>
      </c>
      <c s="34" t="s">
        <v>501</v>
      </c>
      <c s="35" t="s">
        <v>51</v>
      </c>
      <c s="6" t="s">
        <v>502</v>
      </c>
      <c s="36" t="s">
        <v>53</v>
      </c>
      <c s="37">
        <v>29.157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287</v>
      </c>
      <c>
        <f>(M281*21)/100</f>
      </c>
      <c t="s">
        <v>26</v>
      </c>
    </row>
    <row r="282" spans="1:5" ht="25.5">
      <c r="A282" s="35" t="s">
        <v>55</v>
      </c>
      <c r="E282" s="39" t="s">
        <v>502</v>
      </c>
    </row>
    <row r="283" spans="1:5" ht="12.75">
      <c r="A283" s="35" t="s">
        <v>56</v>
      </c>
      <c r="E283" s="40" t="s">
        <v>51</v>
      </c>
    </row>
    <row r="284" spans="1:5" ht="12.75">
      <c r="A284" t="s">
        <v>58</v>
      </c>
      <c r="E284" s="39" t="s">
        <v>51</v>
      </c>
    </row>
    <row r="285" spans="1:13" ht="12.75">
      <c r="A285" t="s">
        <v>45</v>
      </c>
      <c r="C285" s="31" t="s">
        <v>503</v>
      </c>
      <c r="E285" s="33" t="s">
        <v>504</v>
      </c>
      <c r="J285" s="32">
        <f>0</f>
      </c>
      <c s="32">
        <f>0</f>
      </c>
      <c s="32">
        <f>0+L286</f>
      </c>
      <c s="32">
        <f>0+M286</f>
      </c>
    </row>
    <row r="286" spans="1:16" ht="25.5">
      <c r="A286" t="s">
        <v>48</v>
      </c>
      <c s="34" t="s">
        <v>117</v>
      </c>
      <c s="34" t="s">
        <v>505</v>
      </c>
      <c s="35" t="s">
        <v>51</v>
      </c>
      <c s="6" t="s">
        <v>506</v>
      </c>
      <c s="36" t="s">
        <v>53</v>
      </c>
      <c s="37">
        <v>4.213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287</v>
      </c>
      <c>
        <f>(M286*21)/100</f>
      </c>
      <c t="s">
        <v>26</v>
      </c>
    </row>
    <row r="287" spans="1:5" ht="38.25">
      <c r="A287" s="35" t="s">
        <v>55</v>
      </c>
      <c r="E287" s="39" t="s">
        <v>507</v>
      </c>
    </row>
    <row r="288" spans="1:5" ht="12.75">
      <c r="A288" s="35" t="s">
        <v>56</v>
      </c>
      <c r="E288" s="40" t="s">
        <v>51</v>
      </c>
    </row>
    <row r="289" spans="1:5" ht="12.75">
      <c r="A289" t="s">
        <v>58</v>
      </c>
      <c r="E289" s="39" t="s">
        <v>51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28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279</v>
      </c>
      <c s="41">
        <f>Rekapitulace!C15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279</v>
      </c>
      <c r="E4" s="26" t="s">
        <v>280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COUNTIFS(L8:L286,"=0",A8:A286,"P")+COUNTIFS(L8:L286,"",A8:A286,"P")+SUM(Q8:Q286)</f>
      </c>
    </row>
    <row r="8" spans="1:13" ht="12.75">
      <c r="A8" t="s">
        <v>43</v>
      </c>
      <c r="C8" s="28" t="s">
        <v>510</v>
      </c>
      <c r="E8" s="30" t="s">
        <v>509</v>
      </c>
      <c r="J8" s="29">
        <f>0+J9+J18+J27+J152+J209+J242+J251+J272+J285</f>
      </c>
      <c s="29">
        <f>0+K9+K18+K27+K152+K209+K242+K251+K272+K285</f>
      </c>
      <c s="29">
        <f>0+L9+L18+L27+L152+L209+L242+L251+L272+L285</f>
      </c>
      <c s="29">
        <f>0+M9+M18+M27+M152+M209+M242+M251+M272+M285</f>
      </c>
    </row>
    <row r="9" spans="1:13" ht="12.75">
      <c r="A9" t="s">
        <v>45</v>
      </c>
      <c r="C9" s="31" t="s">
        <v>25</v>
      </c>
      <c r="E9" s="33" t="s">
        <v>284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49</v>
      </c>
      <c s="34" t="s">
        <v>285</v>
      </c>
      <c s="35" t="s">
        <v>51</v>
      </c>
      <c s="6" t="s">
        <v>286</v>
      </c>
      <c s="36" t="s">
        <v>81</v>
      </c>
      <c s="37">
        <v>8.956</v>
      </c>
      <c s="36">
        <v>0.18249</v>
      </c>
      <c s="36">
        <f>ROUND(G10*H10,6)</f>
      </c>
      <c r="L10" s="38">
        <v>0</v>
      </c>
      <c s="32">
        <f>ROUND(ROUND(L10,2)*ROUND(G10,3),2)</f>
      </c>
      <c s="36" t="s">
        <v>287</v>
      </c>
      <c>
        <f>(M10*21)/100</f>
      </c>
      <c t="s">
        <v>26</v>
      </c>
    </row>
    <row r="11" spans="1:5" ht="25.5">
      <c r="A11" s="35" t="s">
        <v>55</v>
      </c>
      <c r="E11" s="39" t="s">
        <v>286</v>
      </c>
    </row>
    <row r="12" spans="1:5" ht="12.75">
      <c r="A12" s="35" t="s">
        <v>56</v>
      </c>
      <c r="E12" s="40" t="s">
        <v>288</v>
      </c>
    </row>
    <row r="13" spans="1:5" ht="12.75">
      <c r="A13" t="s">
        <v>58</v>
      </c>
      <c r="E13" s="39" t="s">
        <v>51</v>
      </c>
    </row>
    <row r="14" spans="1:16" ht="25.5">
      <c r="A14" t="s">
        <v>48</v>
      </c>
      <c s="34" t="s">
        <v>26</v>
      </c>
      <c s="34" t="s">
        <v>511</v>
      </c>
      <c s="35" t="s">
        <v>51</v>
      </c>
      <c s="6" t="s">
        <v>512</v>
      </c>
      <c s="36" t="s">
        <v>81</v>
      </c>
      <c s="37">
        <v>11.079</v>
      </c>
      <c s="36">
        <v>0.00446</v>
      </c>
      <c s="36">
        <f>ROUND(G14*H14,6)</f>
      </c>
      <c r="L14" s="38">
        <v>0</v>
      </c>
      <c s="32">
        <f>ROUND(ROUND(L14,2)*ROUND(G14,3),2)</f>
      </c>
      <c s="36" t="s">
        <v>287</v>
      </c>
      <c>
        <f>(M14*21)/100</f>
      </c>
      <c t="s">
        <v>26</v>
      </c>
    </row>
    <row r="15" spans="1:5" ht="25.5">
      <c r="A15" s="35" t="s">
        <v>55</v>
      </c>
      <c r="E15" s="39" t="s">
        <v>513</v>
      </c>
    </row>
    <row r="16" spans="1:5" ht="12.75">
      <c r="A16" s="35" t="s">
        <v>56</v>
      </c>
      <c r="E16" s="40" t="s">
        <v>514</v>
      </c>
    </row>
    <row r="17" spans="1:5" ht="12.75">
      <c r="A17" t="s">
        <v>58</v>
      </c>
      <c r="E17" s="39" t="s">
        <v>51</v>
      </c>
    </row>
    <row r="18" spans="1:13" ht="12.75">
      <c r="A18" t="s">
        <v>45</v>
      </c>
      <c r="C18" s="31" t="s">
        <v>78</v>
      </c>
      <c r="E18" s="33" t="s">
        <v>293</v>
      </c>
      <c r="J18" s="32">
        <f>0</f>
      </c>
      <c s="32">
        <f>0</f>
      </c>
      <c s="32">
        <f>0+L19+L23</f>
      </c>
      <c s="32">
        <f>0+M19+M23</f>
      </c>
    </row>
    <row r="19" spans="1:16" ht="25.5">
      <c r="A19" t="s">
        <v>48</v>
      </c>
      <c s="34" t="s">
        <v>25</v>
      </c>
      <c s="34" t="s">
        <v>294</v>
      </c>
      <c s="35" t="s">
        <v>51</v>
      </c>
      <c s="6" t="s">
        <v>295</v>
      </c>
      <c s="36" t="s">
        <v>81</v>
      </c>
      <c s="37">
        <v>8.956</v>
      </c>
      <c s="36">
        <v>0.00656</v>
      </c>
      <c s="36">
        <f>ROUND(G19*H19,6)</f>
      </c>
      <c r="L19" s="38">
        <v>0</v>
      </c>
      <c s="32">
        <f>ROUND(ROUND(L19,2)*ROUND(G19,3),2)</f>
      </c>
      <c s="36" t="s">
        <v>287</v>
      </c>
      <c>
        <f>(M19*21)/100</f>
      </c>
      <c t="s">
        <v>26</v>
      </c>
    </row>
    <row r="20" spans="1:5" ht="25.5">
      <c r="A20" s="35" t="s">
        <v>55</v>
      </c>
      <c r="E20" s="39" t="s">
        <v>295</v>
      </c>
    </row>
    <row r="21" spans="1:5" ht="12.75">
      <c r="A21" s="35" t="s">
        <v>56</v>
      </c>
      <c r="E21" s="40" t="s">
        <v>51</v>
      </c>
    </row>
    <row r="22" spans="1:5" ht="12.75">
      <c r="A22" t="s">
        <v>58</v>
      </c>
      <c r="E22" s="39" t="s">
        <v>51</v>
      </c>
    </row>
    <row r="23" spans="1:16" ht="25.5">
      <c r="A23" t="s">
        <v>48</v>
      </c>
      <c s="34" t="s">
        <v>67</v>
      </c>
      <c s="34" t="s">
        <v>296</v>
      </c>
      <c s="35" t="s">
        <v>51</v>
      </c>
      <c s="6" t="s">
        <v>297</v>
      </c>
      <c s="36" t="s">
        <v>81</v>
      </c>
      <c s="37">
        <v>8.956</v>
      </c>
      <c s="36">
        <v>0.021</v>
      </c>
      <c s="36">
        <f>ROUND(G23*H23,6)</f>
      </c>
      <c r="L23" s="38">
        <v>0</v>
      </c>
      <c s="32">
        <f>ROUND(ROUND(L23,2)*ROUND(G23,3),2)</f>
      </c>
      <c s="36" t="s">
        <v>287</v>
      </c>
      <c>
        <f>(M23*21)/100</f>
      </c>
      <c t="s">
        <v>26</v>
      </c>
    </row>
    <row r="24" spans="1:5" ht="25.5">
      <c r="A24" s="35" t="s">
        <v>55</v>
      </c>
      <c r="E24" s="39" t="s">
        <v>297</v>
      </c>
    </row>
    <row r="25" spans="1:5" ht="12.75">
      <c r="A25" s="35" t="s">
        <v>56</v>
      </c>
      <c r="E25" s="40" t="s">
        <v>51</v>
      </c>
    </row>
    <row r="26" spans="1:5" ht="12.75">
      <c r="A26" t="s">
        <v>58</v>
      </c>
      <c r="E26" s="39" t="s">
        <v>51</v>
      </c>
    </row>
    <row r="27" spans="1:13" ht="12.75">
      <c r="A27" t="s">
        <v>45</v>
      </c>
      <c r="C27" s="31" t="s">
        <v>298</v>
      </c>
      <c r="E27" s="33" t="s">
        <v>299</v>
      </c>
      <c r="J27" s="32">
        <f>0</f>
      </c>
      <c s="32">
        <f>0</f>
      </c>
      <c s="32">
        <f>0+L28+L32+L36+L40+L44+L48+L52+L56+L60+L64+L68+L72+L76+L80+L84+L88+L92+L96+L100+L104+L108+L112+L116+L120+L124+L128+L132+L136+L140+L144+L148</f>
      </c>
      <c s="32">
        <f>0+M28+M32+M36+M40+M44+M48+M52+M56+M60+M64+M68+M72+M76+M80+M84+M88+M92+M96+M100+M104+M108+M112+M116+M120+M124+M128+M132+M136+M140+M144+M148</f>
      </c>
    </row>
    <row r="28" spans="1:16" ht="25.5">
      <c r="A28" t="s">
        <v>48</v>
      </c>
      <c s="34" t="s">
        <v>117</v>
      </c>
      <c s="34" t="s">
        <v>300</v>
      </c>
      <c s="35" t="s">
        <v>51</v>
      </c>
      <c s="6" t="s">
        <v>301</v>
      </c>
      <c s="36" t="s">
        <v>116</v>
      </c>
      <c s="37">
        <v>12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287</v>
      </c>
      <c>
        <f>(M28*21)/100</f>
      </c>
      <c t="s">
        <v>26</v>
      </c>
    </row>
    <row r="29" spans="1:5" ht="25.5">
      <c r="A29" s="35" t="s">
        <v>55</v>
      </c>
      <c r="E29" s="39" t="s">
        <v>301</v>
      </c>
    </row>
    <row r="30" spans="1:5" ht="12.75">
      <c r="A30" s="35" t="s">
        <v>56</v>
      </c>
      <c r="E30" s="40" t="s">
        <v>51</v>
      </c>
    </row>
    <row r="31" spans="1:5" ht="12.75">
      <c r="A31" t="s">
        <v>58</v>
      </c>
      <c r="E31" s="39" t="s">
        <v>51</v>
      </c>
    </row>
    <row r="32" spans="1:16" ht="12.75">
      <c r="A32" t="s">
        <v>48</v>
      </c>
      <c s="34" t="s">
        <v>121</v>
      </c>
      <c s="34" t="s">
        <v>302</v>
      </c>
      <c s="35" t="s">
        <v>51</v>
      </c>
      <c s="6" t="s">
        <v>303</v>
      </c>
      <c s="36" t="s">
        <v>88</v>
      </c>
      <c s="37">
        <v>6.765</v>
      </c>
      <c s="36">
        <v>0.00078</v>
      </c>
      <c s="36">
        <f>ROUND(G32*H32,6)</f>
      </c>
      <c r="L32" s="38">
        <v>0</v>
      </c>
      <c s="32">
        <f>ROUND(ROUND(L32,2)*ROUND(G32,3),2)</f>
      </c>
      <c s="36" t="s">
        <v>287</v>
      </c>
      <c>
        <f>(M32*21)/100</f>
      </c>
      <c t="s">
        <v>26</v>
      </c>
    </row>
    <row r="33" spans="1:5" ht="12.75">
      <c r="A33" s="35" t="s">
        <v>55</v>
      </c>
      <c r="E33" s="39" t="s">
        <v>303</v>
      </c>
    </row>
    <row r="34" spans="1:5" ht="25.5">
      <c r="A34" s="35" t="s">
        <v>56</v>
      </c>
      <c r="E34" s="40" t="s">
        <v>304</v>
      </c>
    </row>
    <row r="35" spans="1:5" ht="12.75">
      <c r="A35" t="s">
        <v>58</v>
      </c>
      <c r="E35" s="39" t="s">
        <v>51</v>
      </c>
    </row>
    <row r="36" spans="1:16" ht="12.75">
      <c r="A36" t="s">
        <v>48</v>
      </c>
      <c s="34" t="s">
        <v>125</v>
      </c>
      <c s="34" t="s">
        <v>305</v>
      </c>
      <c s="35" t="s">
        <v>51</v>
      </c>
      <c s="6" t="s">
        <v>306</v>
      </c>
      <c s="36" t="s">
        <v>307</v>
      </c>
      <c s="37">
        <v>1</v>
      </c>
      <c s="36">
        <v>0.00433</v>
      </c>
      <c s="36">
        <f>ROUND(G36*H36,6)</f>
      </c>
      <c r="L36" s="38">
        <v>0</v>
      </c>
      <c s="32">
        <f>ROUND(ROUND(L36,2)*ROUND(G36,3),2)</f>
      </c>
      <c s="36" t="s">
        <v>287</v>
      </c>
      <c>
        <f>(M36*21)/100</f>
      </c>
      <c t="s">
        <v>26</v>
      </c>
    </row>
    <row r="37" spans="1:5" ht="12.75">
      <c r="A37" s="35" t="s">
        <v>55</v>
      </c>
      <c r="E37" s="39" t="s">
        <v>306</v>
      </c>
    </row>
    <row r="38" spans="1:5" ht="12.75">
      <c r="A38" s="35" t="s">
        <v>56</v>
      </c>
      <c r="E38" s="40" t="s">
        <v>51</v>
      </c>
    </row>
    <row r="39" spans="1:5" ht="12.75">
      <c r="A39" t="s">
        <v>58</v>
      </c>
      <c r="E39" s="39" t="s">
        <v>51</v>
      </c>
    </row>
    <row r="40" spans="1:16" ht="12.75">
      <c r="A40" t="s">
        <v>48</v>
      </c>
      <c s="34" t="s">
        <v>130</v>
      </c>
      <c s="34" t="s">
        <v>308</v>
      </c>
      <c s="35" t="s">
        <v>51</v>
      </c>
      <c s="6" t="s">
        <v>309</v>
      </c>
      <c s="36" t="s">
        <v>307</v>
      </c>
      <c s="37">
        <v>1</v>
      </c>
      <c s="36">
        <v>0.00173</v>
      </c>
      <c s="36">
        <f>ROUND(G40*H40,6)</f>
      </c>
      <c r="L40" s="38">
        <v>0</v>
      </c>
      <c s="32">
        <f>ROUND(ROUND(L40,2)*ROUND(G40,3),2)</f>
      </c>
      <c s="36" t="s">
        <v>287</v>
      </c>
      <c>
        <f>(M40*21)/100</f>
      </c>
      <c t="s">
        <v>26</v>
      </c>
    </row>
    <row r="41" spans="1:5" ht="12.75">
      <c r="A41" s="35" t="s">
        <v>55</v>
      </c>
      <c r="E41" s="39" t="s">
        <v>309</v>
      </c>
    </row>
    <row r="42" spans="1:5" ht="12.75">
      <c r="A42" s="35" t="s">
        <v>56</v>
      </c>
      <c r="E42" s="40" t="s">
        <v>51</v>
      </c>
    </row>
    <row r="43" spans="1:5" ht="12.75">
      <c r="A43" t="s">
        <v>58</v>
      </c>
      <c r="E43" s="39" t="s">
        <v>51</v>
      </c>
    </row>
    <row r="44" spans="1:16" ht="25.5">
      <c r="A44" t="s">
        <v>48</v>
      </c>
      <c s="34" t="s">
        <v>133</v>
      </c>
      <c s="34" t="s">
        <v>310</v>
      </c>
      <c s="35" t="s">
        <v>51</v>
      </c>
      <c s="6" t="s">
        <v>311</v>
      </c>
      <c s="36" t="s">
        <v>116</v>
      </c>
      <c s="37">
        <v>20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287</v>
      </c>
      <c>
        <f>(M44*21)/100</f>
      </c>
      <c t="s">
        <v>26</v>
      </c>
    </row>
    <row r="45" spans="1:5" ht="25.5">
      <c r="A45" s="35" t="s">
        <v>55</v>
      </c>
      <c r="E45" s="39" t="s">
        <v>311</v>
      </c>
    </row>
    <row r="46" spans="1:5" ht="12.75">
      <c r="A46" s="35" t="s">
        <v>56</v>
      </c>
      <c r="E46" s="40" t="s">
        <v>312</v>
      </c>
    </row>
    <row r="47" spans="1:5" ht="12.75">
      <c r="A47" t="s">
        <v>58</v>
      </c>
      <c r="E47" s="39" t="s">
        <v>51</v>
      </c>
    </row>
    <row r="48" spans="1:16" ht="12.75">
      <c r="A48" t="s">
        <v>48</v>
      </c>
      <c s="34" t="s">
        <v>136</v>
      </c>
      <c s="34" t="s">
        <v>302</v>
      </c>
      <c s="35" t="s">
        <v>49</v>
      </c>
      <c s="6" t="s">
        <v>303</v>
      </c>
      <c s="36" t="s">
        <v>88</v>
      </c>
      <c s="37">
        <v>7.7</v>
      </c>
      <c s="36">
        <v>0.00078</v>
      </c>
      <c s="36">
        <f>ROUND(G48*H48,6)</f>
      </c>
      <c r="L48" s="38">
        <v>0</v>
      </c>
      <c s="32">
        <f>ROUND(ROUND(L48,2)*ROUND(G48,3),2)</f>
      </c>
      <c s="36" t="s">
        <v>287</v>
      </c>
      <c>
        <f>(M48*21)/100</f>
      </c>
      <c t="s">
        <v>26</v>
      </c>
    </row>
    <row r="49" spans="1:5" ht="12.75">
      <c r="A49" s="35" t="s">
        <v>55</v>
      </c>
      <c r="E49" s="39" t="s">
        <v>303</v>
      </c>
    </row>
    <row r="50" spans="1:5" ht="25.5">
      <c r="A50" s="35" t="s">
        <v>56</v>
      </c>
      <c r="E50" s="40" t="s">
        <v>313</v>
      </c>
    </row>
    <row r="51" spans="1:5" ht="12.75">
      <c r="A51" t="s">
        <v>58</v>
      </c>
      <c r="E51" s="39" t="s">
        <v>51</v>
      </c>
    </row>
    <row r="52" spans="1:16" ht="12.75">
      <c r="A52" t="s">
        <v>48</v>
      </c>
      <c s="34" t="s">
        <v>139</v>
      </c>
      <c s="34" t="s">
        <v>314</v>
      </c>
      <c s="35" t="s">
        <v>51</v>
      </c>
      <c s="6" t="s">
        <v>315</v>
      </c>
      <c s="36" t="s">
        <v>81</v>
      </c>
      <c s="37">
        <v>14.25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287</v>
      </c>
      <c>
        <f>(M52*21)/100</f>
      </c>
      <c t="s">
        <v>26</v>
      </c>
    </row>
    <row r="53" spans="1:5" ht="12.75">
      <c r="A53" s="35" t="s">
        <v>55</v>
      </c>
      <c r="E53" s="39" t="s">
        <v>315</v>
      </c>
    </row>
    <row r="54" spans="1:5" ht="12.75">
      <c r="A54" s="35" t="s">
        <v>56</v>
      </c>
      <c r="E54" s="40" t="s">
        <v>316</v>
      </c>
    </row>
    <row r="55" spans="1:5" ht="12.75">
      <c r="A55" t="s">
        <v>58</v>
      </c>
      <c r="E55" s="39" t="s">
        <v>51</v>
      </c>
    </row>
    <row r="56" spans="1:16" ht="12.75">
      <c r="A56" t="s">
        <v>48</v>
      </c>
      <c s="34" t="s">
        <v>218</v>
      </c>
      <c s="34" t="s">
        <v>317</v>
      </c>
      <c s="35" t="s">
        <v>51</v>
      </c>
      <c s="6" t="s">
        <v>318</v>
      </c>
      <c s="36" t="s">
        <v>88</v>
      </c>
      <c s="37">
        <v>81.964</v>
      </c>
      <c s="36">
        <v>7E-05</v>
      </c>
      <c s="36">
        <f>ROUND(G56*H56,6)</f>
      </c>
      <c r="L56" s="38">
        <v>0</v>
      </c>
      <c s="32">
        <f>ROUND(ROUND(L56,2)*ROUND(G56,3),2)</f>
      </c>
      <c s="36" t="s">
        <v>287</v>
      </c>
      <c>
        <f>(M56*21)/100</f>
      </c>
      <c t="s">
        <v>26</v>
      </c>
    </row>
    <row r="57" spans="1:5" ht="12.75">
      <c r="A57" s="35" t="s">
        <v>55</v>
      </c>
      <c r="E57" s="39" t="s">
        <v>318</v>
      </c>
    </row>
    <row r="58" spans="1:5" ht="12.75">
      <c r="A58" s="35" t="s">
        <v>56</v>
      </c>
      <c r="E58" s="40" t="s">
        <v>51</v>
      </c>
    </row>
    <row r="59" spans="1:5" ht="12.75">
      <c r="A59" t="s">
        <v>58</v>
      </c>
      <c r="E59" s="39" t="s">
        <v>51</v>
      </c>
    </row>
    <row r="60" spans="1:16" ht="12.75">
      <c r="A60" t="s">
        <v>48</v>
      </c>
      <c s="34" t="s">
        <v>222</v>
      </c>
      <c s="34" t="s">
        <v>319</v>
      </c>
      <c s="35" t="s">
        <v>51</v>
      </c>
      <c s="6" t="s">
        <v>320</v>
      </c>
      <c s="36" t="s">
        <v>81</v>
      </c>
      <c s="37">
        <v>14.25</v>
      </c>
      <c s="36">
        <v>0.00931</v>
      </c>
      <c s="36">
        <f>ROUND(G60*H60,6)</f>
      </c>
      <c r="L60" s="38">
        <v>0</v>
      </c>
      <c s="32">
        <f>ROUND(ROUND(L60,2)*ROUND(G60,3),2)</f>
      </c>
      <c s="36" t="s">
        <v>287</v>
      </c>
      <c>
        <f>(M60*21)/100</f>
      </c>
      <c t="s">
        <v>26</v>
      </c>
    </row>
    <row r="61" spans="1:5" ht="12.75">
      <c r="A61" s="35" t="s">
        <v>55</v>
      </c>
      <c r="E61" s="39" t="s">
        <v>320</v>
      </c>
    </row>
    <row r="62" spans="1:5" ht="12.75">
      <c r="A62" s="35" t="s">
        <v>56</v>
      </c>
      <c r="E62" s="40" t="s">
        <v>51</v>
      </c>
    </row>
    <row r="63" spans="1:5" ht="12.75">
      <c r="A63" t="s">
        <v>58</v>
      </c>
      <c r="E63" s="39" t="s">
        <v>51</v>
      </c>
    </row>
    <row r="64" spans="1:16" ht="25.5">
      <c r="A64" t="s">
        <v>48</v>
      </c>
      <c s="34" t="s">
        <v>226</v>
      </c>
      <c s="34" t="s">
        <v>321</v>
      </c>
      <c s="35" t="s">
        <v>51</v>
      </c>
      <c s="6" t="s">
        <v>322</v>
      </c>
      <c s="36" t="s">
        <v>88</v>
      </c>
      <c s="37">
        <v>14.45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287</v>
      </c>
      <c>
        <f>(M64*21)/100</f>
      </c>
      <c t="s">
        <v>26</v>
      </c>
    </row>
    <row r="65" spans="1:5" ht="25.5">
      <c r="A65" s="35" t="s">
        <v>55</v>
      </c>
      <c r="E65" s="39" t="s">
        <v>322</v>
      </c>
    </row>
    <row r="66" spans="1:5" ht="12.75">
      <c r="A66" s="35" t="s">
        <v>56</v>
      </c>
      <c r="E66" s="40" t="s">
        <v>323</v>
      </c>
    </row>
    <row r="67" spans="1:5" ht="12.75">
      <c r="A67" t="s">
        <v>58</v>
      </c>
      <c r="E67" s="39" t="s">
        <v>51</v>
      </c>
    </row>
    <row r="68" spans="1:16" ht="25.5">
      <c r="A68" t="s">
        <v>48</v>
      </c>
      <c s="34" t="s">
        <v>230</v>
      </c>
      <c s="34" t="s">
        <v>324</v>
      </c>
      <c s="35" t="s">
        <v>51</v>
      </c>
      <c s="6" t="s">
        <v>325</v>
      </c>
      <c s="36" t="s">
        <v>88</v>
      </c>
      <c s="37">
        <v>268.94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287</v>
      </c>
      <c>
        <f>(M68*21)/100</f>
      </c>
      <c t="s">
        <v>26</v>
      </c>
    </row>
    <row r="69" spans="1:5" ht="25.5">
      <c r="A69" s="35" t="s">
        <v>55</v>
      </c>
      <c r="E69" s="39" t="s">
        <v>325</v>
      </c>
    </row>
    <row r="70" spans="1:5" ht="12.75">
      <c r="A70" s="35" t="s">
        <v>56</v>
      </c>
      <c r="E70" s="40" t="s">
        <v>326</v>
      </c>
    </row>
    <row r="71" spans="1:5" ht="12.75">
      <c r="A71" t="s">
        <v>58</v>
      </c>
      <c r="E71" s="39" t="s">
        <v>51</v>
      </c>
    </row>
    <row r="72" spans="1:16" ht="25.5">
      <c r="A72" t="s">
        <v>48</v>
      </c>
      <c s="34" t="s">
        <v>233</v>
      </c>
      <c s="34" t="s">
        <v>327</v>
      </c>
      <c s="35" t="s">
        <v>51</v>
      </c>
      <c s="6" t="s">
        <v>328</v>
      </c>
      <c s="36" t="s">
        <v>88</v>
      </c>
      <c s="37">
        <v>41.88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287</v>
      </c>
      <c>
        <f>(M72*21)/100</f>
      </c>
      <c t="s">
        <v>26</v>
      </c>
    </row>
    <row r="73" spans="1:5" ht="25.5">
      <c r="A73" s="35" t="s">
        <v>55</v>
      </c>
      <c r="E73" s="39" t="s">
        <v>328</v>
      </c>
    </row>
    <row r="74" spans="1:5" ht="12.75">
      <c r="A74" s="35" t="s">
        <v>56</v>
      </c>
      <c r="E74" s="40" t="s">
        <v>329</v>
      </c>
    </row>
    <row r="75" spans="1:5" ht="12.75">
      <c r="A75" t="s">
        <v>58</v>
      </c>
      <c r="E75" s="39" t="s">
        <v>51</v>
      </c>
    </row>
    <row r="76" spans="1:16" ht="25.5">
      <c r="A76" t="s">
        <v>48</v>
      </c>
      <c s="34" t="s">
        <v>236</v>
      </c>
      <c s="34" t="s">
        <v>330</v>
      </c>
      <c s="35" t="s">
        <v>51</v>
      </c>
      <c s="6" t="s">
        <v>331</v>
      </c>
      <c s="36" t="s">
        <v>88</v>
      </c>
      <c s="37">
        <v>26.6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287</v>
      </c>
      <c>
        <f>(M76*21)/100</f>
      </c>
      <c t="s">
        <v>26</v>
      </c>
    </row>
    <row r="77" spans="1:5" ht="25.5">
      <c r="A77" s="35" t="s">
        <v>55</v>
      </c>
      <c r="E77" s="39" t="s">
        <v>331</v>
      </c>
    </row>
    <row r="78" spans="1:5" ht="12.75">
      <c r="A78" s="35" t="s">
        <v>56</v>
      </c>
      <c r="E78" s="40" t="s">
        <v>332</v>
      </c>
    </row>
    <row r="79" spans="1:5" ht="12.75">
      <c r="A79" t="s">
        <v>58</v>
      </c>
      <c r="E79" s="39" t="s">
        <v>51</v>
      </c>
    </row>
    <row r="80" spans="1:16" ht="25.5">
      <c r="A80" t="s">
        <v>48</v>
      </c>
      <c s="34" t="s">
        <v>239</v>
      </c>
      <c s="34" t="s">
        <v>333</v>
      </c>
      <c s="35" t="s">
        <v>51</v>
      </c>
      <c s="6" t="s">
        <v>334</v>
      </c>
      <c s="36" t="s">
        <v>88</v>
      </c>
      <c s="37">
        <v>14.45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287</v>
      </c>
      <c>
        <f>(M80*21)/100</f>
      </c>
      <c t="s">
        <v>26</v>
      </c>
    </row>
    <row r="81" spans="1:5" ht="38.25">
      <c r="A81" s="35" t="s">
        <v>55</v>
      </c>
      <c r="E81" s="39" t="s">
        <v>335</v>
      </c>
    </row>
    <row r="82" spans="1:5" ht="63.75">
      <c r="A82" s="35" t="s">
        <v>56</v>
      </c>
      <c r="E82" s="40" t="s">
        <v>336</v>
      </c>
    </row>
    <row r="83" spans="1:5" ht="12.75">
      <c r="A83" t="s">
        <v>58</v>
      </c>
      <c r="E83" s="39" t="s">
        <v>51</v>
      </c>
    </row>
    <row r="84" spans="1:16" ht="12.75">
      <c r="A84" t="s">
        <v>48</v>
      </c>
      <c s="34" t="s">
        <v>245</v>
      </c>
      <c s="34" t="s">
        <v>337</v>
      </c>
      <c s="35" t="s">
        <v>51</v>
      </c>
      <c s="6" t="s">
        <v>338</v>
      </c>
      <c s="36" t="s">
        <v>116</v>
      </c>
      <c s="37">
        <v>12</v>
      </c>
      <c s="36">
        <v>0.0001</v>
      </c>
      <c s="36">
        <f>ROUND(G84*H84,6)</f>
      </c>
      <c r="L84" s="38">
        <v>0</v>
      </c>
      <c s="32">
        <f>ROUND(ROUND(L84,2)*ROUND(G84,3),2)</f>
      </c>
      <c s="36" t="s">
        <v>287</v>
      </c>
      <c>
        <f>(M84*21)/100</f>
      </c>
      <c t="s">
        <v>26</v>
      </c>
    </row>
    <row r="85" spans="1:5" ht="12.75">
      <c r="A85" s="35" t="s">
        <v>55</v>
      </c>
      <c r="E85" s="39" t="s">
        <v>338</v>
      </c>
    </row>
    <row r="86" spans="1:5" ht="12.75">
      <c r="A86" s="35" t="s">
        <v>56</v>
      </c>
      <c r="E86" s="40" t="s">
        <v>51</v>
      </c>
    </row>
    <row r="87" spans="1:5" ht="12.75">
      <c r="A87" t="s">
        <v>58</v>
      </c>
      <c r="E87" s="39" t="s">
        <v>51</v>
      </c>
    </row>
    <row r="88" spans="1:16" ht="12.75">
      <c r="A88" t="s">
        <v>48</v>
      </c>
      <c s="34" t="s">
        <v>249</v>
      </c>
      <c s="34" t="s">
        <v>339</v>
      </c>
      <c s="35" t="s">
        <v>51</v>
      </c>
      <c s="6" t="s">
        <v>340</v>
      </c>
      <c s="36" t="s">
        <v>76</v>
      </c>
      <c s="37">
        <v>0.165</v>
      </c>
      <c s="36">
        <v>0.55</v>
      </c>
      <c s="36">
        <f>ROUND(G88*H88,6)</f>
      </c>
      <c r="L88" s="38">
        <v>0</v>
      </c>
      <c s="32">
        <f>ROUND(ROUND(L88,2)*ROUND(G88,3),2)</f>
      </c>
      <c s="36" t="s">
        <v>287</v>
      </c>
      <c>
        <f>(M88*21)/100</f>
      </c>
      <c t="s">
        <v>26</v>
      </c>
    </row>
    <row r="89" spans="1:5" ht="12.75">
      <c r="A89" s="35" t="s">
        <v>55</v>
      </c>
      <c r="E89" s="39" t="s">
        <v>340</v>
      </c>
    </row>
    <row r="90" spans="1:5" ht="12.75">
      <c r="A90" s="35" t="s">
        <v>56</v>
      </c>
      <c r="E90" s="40" t="s">
        <v>341</v>
      </c>
    </row>
    <row r="91" spans="1:5" ht="12.75">
      <c r="A91" t="s">
        <v>58</v>
      </c>
      <c r="E91" s="39" t="s">
        <v>51</v>
      </c>
    </row>
    <row r="92" spans="1:16" ht="25.5">
      <c r="A92" t="s">
        <v>48</v>
      </c>
      <c s="34" t="s">
        <v>255</v>
      </c>
      <c s="34" t="s">
        <v>342</v>
      </c>
      <c s="35" t="s">
        <v>51</v>
      </c>
      <c s="6" t="s">
        <v>334</v>
      </c>
      <c s="36" t="s">
        <v>88</v>
      </c>
      <c s="37">
        <v>268.94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287</v>
      </c>
      <c>
        <f>(M92*21)/100</f>
      </c>
      <c t="s">
        <v>26</v>
      </c>
    </row>
    <row r="93" spans="1:5" ht="38.25">
      <c r="A93" s="35" t="s">
        <v>55</v>
      </c>
      <c r="E93" s="39" t="s">
        <v>343</v>
      </c>
    </row>
    <row r="94" spans="1:5" ht="76.5">
      <c r="A94" s="35" t="s">
        <v>56</v>
      </c>
      <c r="E94" s="40" t="s">
        <v>344</v>
      </c>
    </row>
    <row r="95" spans="1:5" ht="12.75">
      <c r="A95" t="s">
        <v>58</v>
      </c>
      <c r="E95" s="39" t="s">
        <v>51</v>
      </c>
    </row>
    <row r="96" spans="1:16" ht="12.75">
      <c r="A96" t="s">
        <v>48</v>
      </c>
      <c s="34" t="s">
        <v>175</v>
      </c>
      <c s="34" t="s">
        <v>345</v>
      </c>
      <c s="35" t="s">
        <v>51</v>
      </c>
      <c s="6" t="s">
        <v>346</v>
      </c>
      <c s="36" t="s">
        <v>76</v>
      </c>
      <c s="37">
        <v>5.15</v>
      </c>
      <c s="36">
        <v>0.55</v>
      </c>
      <c s="36">
        <f>ROUND(G96*H96,6)</f>
      </c>
      <c r="L96" s="38">
        <v>0</v>
      </c>
      <c s="32">
        <f>ROUND(ROUND(L96,2)*ROUND(G96,3),2)</f>
      </c>
      <c s="36" t="s">
        <v>287</v>
      </c>
      <c>
        <f>(M96*21)/100</f>
      </c>
      <c t="s">
        <v>26</v>
      </c>
    </row>
    <row r="97" spans="1:5" ht="12.75">
      <c r="A97" s="35" t="s">
        <v>55</v>
      </c>
      <c r="E97" s="39" t="s">
        <v>346</v>
      </c>
    </row>
    <row r="98" spans="1:5" ht="12.75">
      <c r="A98" s="35" t="s">
        <v>56</v>
      </c>
      <c r="E98" s="40" t="s">
        <v>347</v>
      </c>
    </row>
    <row r="99" spans="1:5" ht="12.75">
      <c r="A99" t="s">
        <v>58</v>
      </c>
      <c r="E99" s="39" t="s">
        <v>51</v>
      </c>
    </row>
    <row r="100" spans="1:16" ht="25.5">
      <c r="A100" t="s">
        <v>48</v>
      </c>
      <c s="34" t="s">
        <v>155</v>
      </c>
      <c s="34" t="s">
        <v>349</v>
      </c>
      <c s="35" t="s">
        <v>51</v>
      </c>
      <c s="6" t="s">
        <v>334</v>
      </c>
      <c s="36" t="s">
        <v>88</v>
      </c>
      <c s="37">
        <v>0.942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287</v>
      </c>
      <c>
        <f>(M100*21)/100</f>
      </c>
      <c t="s">
        <v>26</v>
      </c>
    </row>
    <row r="101" spans="1:5" ht="38.25">
      <c r="A101" s="35" t="s">
        <v>55</v>
      </c>
      <c r="E101" s="39" t="s">
        <v>350</v>
      </c>
    </row>
    <row r="102" spans="1:5" ht="12.75">
      <c r="A102" s="35" t="s">
        <v>56</v>
      </c>
      <c r="E102" s="40" t="s">
        <v>51</v>
      </c>
    </row>
    <row r="103" spans="1:5" ht="12.75">
      <c r="A103" t="s">
        <v>58</v>
      </c>
      <c r="E103" s="39" t="s">
        <v>51</v>
      </c>
    </row>
    <row r="104" spans="1:16" ht="12.75">
      <c r="A104" t="s">
        <v>48</v>
      </c>
      <c s="34" t="s">
        <v>348</v>
      </c>
      <c s="34" t="s">
        <v>352</v>
      </c>
      <c s="35" t="s">
        <v>51</v>
      </c>
      <c s="6" t="s">
        <v>353</v>
      </c>
      <c s="36" t="s">
        <v>76</v>
      </c>
      <c s="37">
        <v>0.942</v>
      </c>
      <c s="36">
        <v>0.55</v>
      </c>
      <c s="36">
        <f>ROUND(G104*H104,6)</f>
      </c>
      <c r="L104" s="38">
        <v>0</v>
      </c>
      <c s="32">
        <f>ROUND(ROUND(L104,2)*ROUND(G104,3),2)</f>
      </c>
      <c s="36" t="s">
        <v>287</v>
      </c>
      <c>
        <f>(M104*21)/100</f>
      </c>
      <c t="s">
        <v>26</v>
      </c>
    </row>
    <row r="105" spans="1:5" ht="12.75">
      <c r="A105" s="35" t="s">
        <v>55</v>
      </c>
      <c r="E105" s="39" t="s">
        <v>353</v>
      </c>
    </row>
    <row r="106" spans="1:5" ht="12.75">
      <c r="A106" s="35" t="s">
        <v>56</v>
      </c>
      <c r="E106" s="40" t="s">
        <v>354</v>
      </c>
    </row>
    <row r="107" spans="1:5" ht="12.75">
      <c r="A107" t="s">
        <v>58</v>
      </c>
      <c r="E107" s="39" t="s">
        <v>51</v>
      </c>
    </row>
    <row r="108" spans="1:16" ht="25.5">
      <c r="A108" t="s">
        <v>48</v>
      </c>
      <c s="34" t="s">
        <v>351</v>
      </c>
      <c s="34" t="s">
        <v>356</v>
      </c>
      <c s="35" t="s">
        <v>51</v>
      </c>
      <c s="6" t="s">
        <v>334</v>
      </c>
      <c s="36" t="s">
        <v>88</v>
      </c>
      <c s="37">
        <v>26.6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287</v>
      </c>
      <c>
        <f>(M108*21)/100</f>
      </c>
      <c t="s">
        <v>26</v>
      </c>
    </row>
    <row r="109" spans="1:5" ht="38.25">
      <c r="A109" s="35" t="s">
        <v>55</v>
      </c>
      <c r="E109" s="39" t="s">
        <v>357</v>
      </c>
    </row>
    <row r="110" spans="1:5" ht="25.5">
      <c r="A110" s="35" t="s">
        <v>56</v>
      </c>
      <c r="E110" s="40" t="s">
        <v>358</v>
      </c>
    </row>
    <row r="111" spans="1:5" ht="12.75">
      <c r="A111" t="s">
        <v>58</v>
      </c>
      <c r="E111" s="39" t="s">
        <v>51</v>
      </c>
    </row>
    <row r="112" spans="1:16" ht="12.75">
      <c r="A112" t="s">
        <v>48</v>
      </c>
      <c s="34" t="s">
        <v>355</v>
      </c>
      <c s="34" t="s">
        <v>360</v>
      </c>
      <c s="35" t="s">
        <v>51</v>
      </c>
      <c s="6" t="s">
        <v>361</v>
      </c>
      <c s="36" t="s">
        <v>76</v>
      </c>
      <c s="37">
        <v>0.798</v>
      </c>
      <c s="36">
        <v>0.55</v>
      </c>
      <c s="36">
        <f>ROUND(G112*H112,6)</f>
      </c>
      <c r="L112" s="38">
        <v>0</v>
      </c>
      <c s="32">
        <f>ROUND(ROUND(L112,2)*ROUND(G112,3),2)</f>
      </c>
      <c s="36" t="s">
        <v>287</v>
      </c>
      <c>
        <f>(M112*21)/100</f>
      </c>
      <c t="s">
        <v>26</v>
      </c>
    </row>
    <row r="113" spans="1:5" ht="12.75">
      <c r="A113" s="35" t="s">
        <v>55</v>
      </c>
      <c r="E113" s="39" t="s">
        <v>361</v>
      </c>
    </row>
    <row r="114" spans="1:5" ht="12.75">
      <c r="A114" s="35" t="s">
        <v>56</v>
      </c>
      <c r="E114" s="40" t="s">
        <v>362</v>
      </c>
    </row>
    <row r="115" spans="1:5" ht="12.75">
      <c r="A115" t="s">
        <v>58</v>
      </c>
      <c r="E115" s="39" t="s">
        <v>51</v>
      </c>
    </row>
    <row r="116" spans="1:16" ht="25.5">
      <c r="A116" t="s">
        <v>48</v>
      </c>
      <c s="34" t="s">
        <v>359</v>
      </c>
      <c s="34" t="s">
        <v>364</v>
      </c>
      <c s="35" t="s">
        <v>51</v>
      </c>
      <c s="6" t="s">
        <v>365</v>
      </c>
      <c s="36" t="s">
        <v>81</v>
      </c>
      <c s="37">
        <v>214.761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287</v>
      </c>
      <c>
        <f>(M116*21)/100</f>
      </c>
      <c t="s">
        <v>26</v>
      </c>
    </row>
    <row r="117" spans="1:5" ht="25.5">
      <c r="A117" s="35" t="s">
        <v>55</v>
      </c>
      <c r="E117" s="39" t="s">
        <v>365</v>
      </c>
    </row>
    <row r="118" spans="1:5" ht="12.75">
      <c r="A118" s="35" t="s">
        <v>56</v>
      </c>
      <c r="E118" s="40" t="s">
        <v>366</v>
      </c>
    </row>
    <row r="119" spans="1:5" ht="12.75">
      <c r="A119" t="s">
        <v>58</v>
      </c>
      <c r="E119" s="39" t="s">
        <v>51</v>
      </c>
    </row>
    <row r="120" spans="1:16" ht="12.75">
      <c r="A120" t="s">
        <v>48</v>
      </c>
      <c s="34" t="s">
        <v>363</v>
      </c>
      <c s="34" t="s">
        <v>368</v>
      </c>
      <c s="35" t="s">
        <v>51</v>
      </c>
      <c s="6" t="s">
        <v>369</v>
      </c>
      <c s="36" t="s">
        <v>76</v>
      </c>
      <c s="37">
        <v>1.611</v>
      </c>
      <c s="36">
        <v>0.55</v>
      </c>
      <c s="36">
        <f>ROUND(G120*H120,6)</f>
      </c>
      <c r="L120" s="38">
        <v>0</v>
      </c>
      <c s="32">
        <f>ROUND(ROUND(L120,2)*ROUND(G120,3),2)</f>
      </c>
      <c s="36" t="s">
        <v>287</v>
      </c>
      <c>
        <f>(M120*21)/100</f>
      </c>
      <c t="s">
        <v>26</v>
      </c>
    </row>
    <row r="121" spans="1:5" ht="12.75">
      <c r="A121" s="35" t="s">
        <v>55</v>
      </c>
      <c r="E121" s="39" t="s">
        <v>369</v>
      </c>
    </row>
    <row r="122" spans="1:5" ht="12.75">
      <c r="A122" s="35" t="s">
        <v>56</v>
      </c>
      <c r="E122" s="40" t="s">
        <v>370</v>
      </c>
    </row>
    <row r="123" spans="1:5" ht="12.75">
      <c r="A123" t="s">
        <v>58</v>
      </c>
      <c r="E123" s="39" t="s">
        <v>51</v>
      </c>
    </row>
    <row r="124" spans="1:16" ht="25.5">
      <c r="A124" t="s">
        <v>48</v>
      </c>
      <c s="34" t="s">
        <v>367</v>
      </c>
      <c s="34" t="s">
        <v>372</v>
      </c>
      <c s="35" t="s">
        <v>51</v>
      </c>
      <c s="6" t="s">
        <v>373</v>
      </c>
      <c s="36" t="s">
        <v>81</v>
      </c>
      <c s="37">
        <v>214.761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287</v>
      </c>
      <c>
        <f>(M124*21)/100</f>
      </c>
      <c t="s">
        <v>26</v>
      </c>
    </row>
    <row r="125" spans="1:5" ht="25.5">
      <c r="A125" s="35" t="s">
        <v>55</v>
      </c>
      <c r="E125" s="39" t="s">
        <v>373</v>
      </c>
    </row>
    <row r="126" spans="1:5" ht="12.75">
      <c r="A126" s="35" t="s">
        <v>56</v>
      </c>
      <c r="E126" s="40" t="s">
        <v>366</v>
      </c>
    </row>
    <row r="127" spans="1:5" ht="12.75">
      <c r="A127" t="s">
        <v>58</v>
      </c>
      <c r="E127" s="39" t="s">
        <v>51</v>
      </c>
    </row>
    <row r="128" spans="1:16" ht="12.75">
      <c r="A128" t="s">
        <v>48</v>
      </c>
      <c s="34" t="s">
        <v>371</v>
      </c>
      <c s="34" t="s">
        <v>368</v>
      </c>
      <c s="35" t="s">
        <v>49</v>
      </c>
      <c s="6" t="s">
        <v>369</v>
      </c>
      <c s="36" t="s">
        <v>76</v>
      </c>
      <c s="37">
        <v>0.618</v>
      </c>
      <c s="36">
        <v>0.55</v>
      </c>
      <c s="36">
        <f>ROUND(G128*H128,6)</f>
      </c>
      <c r="L128" s="38">
        <v>0</v>
      </c>
      <c s="32">
        <f>ROUND(ROUND(L128,2)*ROUND(G128,3),2)</f>
      </c>
      <c s="36" t="s">
        <v>287</v>
      </c>
      <c>
        <f>(M128*21)/100</f>
      </c>
      <c t="s">
        <v>26</v>
      </c>
    </row>
    <row r="129" spans="1:5" ht="12.75">
      <c r="A129" s="35" t="s">
        <v>55</v>
      </c>
      <c r="E129" s="39" t="s">
        <v>369</v>
      </c>
    </row>
    <row r="130" spans="1:5" ht="12.75">
      <c r="A130" s="35" t="s">
        <v>56</v>
      </c>
      <c r="E130" s="40" t="s">
        <v>375</v>
      </c>
    </row>
    <row r="131" spans="1:5" ht="12.75">
      <c r="A131" t="s">
        <v>58</v>
      </c>
      <c r="E131" s="39" t="s">
        <v>51</v>
      </c>
    </row>
    <row r="132" spans="1:16" ht="25.5">
      <c r="A132" t="s">
        <v>48</v>
      </c>
      <c s="34" t="s">
        <v>374</v>
      </c>
      <c s="34" t="s">
        <v>377</v>
      </c>
      <c s="35" t="s">
        <v>51</v>
      </c>
      <c s="6" t="s">
        <v>378</v>
      </c>
      <c s="36" t="s">
        <v>81</v>
      </c>
      <c s="37">
        <v>214.761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287</v>
      </c>
      <c>
        <f>(M132*21)/100</f>
      </c>
      <c t="s">
        <v>26</v>
      </c>
    </row>
    <row r="133" spans="1:5" ht="38.25">
      <c r="A133" s="35" t="s">
        <v>55</v>
      </c>
      <c r="E133" s="39" t="s">
        <v>379</v>
      </c>
    </row>
    <row r="134" spans="1:5" ht="12.75">
      <c r="A134" s="35" t="s">
        <v>56</v>
      </c>
      <c r="E134" s="40" t="s">
        <v>380</v>
      </c>
    </row>
    <row r="135" spans="1:5" ht="12.75">
      <c r="A135" t="s">
        <v>58</v>
      </c>
      <c r="E135" s="39" t="s">
        <v>51</v>
      </c>
    </row>
    <row r="136" spans="1:16" ht="25.5">
      <c r="A136" t="s">
        <v>48</v>
      </c>
      <c s="34" t="s">
        <v>376</v>
      </c>
      <c s="34" t="s">
        <v>382</v>
      </c>
      <c s="35" t="s">
        <v>51</v>
      </c>
      <c s="6" t="s">
        <v>383</v>
      </c>
      <c s="36" t="s">
        <v>88</v>
      </c>
      <c s="37">
        <v>65.86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287</v>
      </c>
      <c>
        <f>(M136*21)/100</f>
      </c>
      <c t="s">
        <v>26</v>
      </c>
    </row>
    <row r="137" spans="1:5" ht="25.5">
      <c r="A137" s="35" t="s">
        <v>55</v>
      </c>
      <c r="E137" s="39" t="s">
        <v>383</v>
      </c>
    </row>
    <row r="138" spans="1:5" ht="12.75">
      <c r="A138" s="35" t="s">
        <v>56</v>
      </c>
      <c r="E138" s="40" t="s">
        <v>51</v>
      </c>
    </row>
    <row r="139" spans="1:5" ht="12.75">
      <c r="A139" t="s">
        <v>58</v>
      </c>
      <c r="E139" s="39" t="s">
        <v>51</v>
      </c>
    </row>
    <row r="140" spans="1:16" ht="12.75">
      <c r="A140" t="s">
        <v>48</v>
      </c>
      <c s="34" t="s">
        <v>381</v>
      </c>
      <c s="34" t="s">
        <v>385</v>
      </c>
      <c s="35" t="s">
        <v>51</v>
      </c>
      <c s="6" t="s">
        <v>386</v>
      </c>
      <c s="36" t="s">
        <v>81</v>
      </c>
      <c s="37">
        <v>46.905</v>
      </c>
      <c s="36">
        <v>0.00931</v>
      </c>
      <c s="36">
        <f>ROUND(G140*H140,6)</f>
      </c>
      <c r="L140" s="38">
        <v>0</v>
      </c>
      <c s="32">
        <f>ROUND(ROUND(L140,2)*ROUND(G140,3),2)</f>
      </c>
      <c s="36" t="s">
        <v>287</v>
      </c>
      <c>
        <f>(M140*21)/100</f>
      </c>
      <c t="s">
        <v>26</v>
      </c>
    </row>
    <row r="141" spans="1:5" ht="12.75">
      <c r="A141" s="35" t="s">
        <v>55</v>
      </c>
      <c r="E141" s="39" t="s">
        <v>386</v>
      </c>
    </row>
    <row r="142" spans="1:5" ht="12.75">
      <c r="A142" s="35" t="s">
        <v>56</v>
      </c>
      <c r="E142" s="40" t="s">
        <v>51</v>
      </c>
    </row>
    <row r="143" spans="1:5" ht="12.75">
      <c r="A143" t="s">
        <v>58</v>
      </c>
      <c r="E143" s="39" t="s">
        <v>51</v>
      </c>
    </row>
    <row r="144" spans="1:16" ht="12.75">
      <c r="A144" t="s">
        <v>48</v>
      </c>
      <c s="34" t="s">
        <v>384</v>
      </c>
      <c s="34" t="s">
        <v>368</v>
      </c>
      <c s="35" t="s">
        <v>26</v>
      </c>
      <c s="6" t="s">
        <v>369</v>
      </c>
      <c s="36" t="s">
        <v>76</v>
      </c>
      <c s="37">
        <v>0.144</v>
      </c>
      <c s="36">
        <v>0.55</v>
      </c>
      <c s="36">
        <f>ROUND(G144*H144,6)</f>
      </c>
      <c r="L144" s="38">
        <v>0</v>
      </c>
      <c s="32">
        <f>ROUND(ROUND(L144,2)*ROUND(G144,3),2)</f>
      </c>
      <c s="36" t="s">
        <v>287</v>
      </c>
      <c>
        <f>(M144*21)/100</f>
      </c>
      <c t="s">
        <v>26</v>
      </c>
    </row>
    <row r="145" spans="1:5" ht="12.75">
      <c r="A145" s="35" t="s">
        <v>55</v>
      </c>
      <c r="E145" s="39" t="s">
        <v>369</v>
      </c>
    </row>
    <row r="146" spans="1:5" ht="12.75">
      <c r="A146" s="35" t="s">
        <v>56</v>
      </c>
      <c r="E146" s="40" t="s">
        <v>388</v>
      </c>
    </row>
    <row r="147" spans="1:5" ht="12.75">
      <c r="A147" t="s">
        <v>58</v>
      </c>
      <c r="E147" s="39" t="s">
        <v>51</v>
      </c>
    </row>
    <row r="148" spans="1:16" ht="25.5">
      <c r="A148" t="s">
        <v>48</v>
      </c>
      <c s="34" t="s">
        <v>387</v>
      </c>
      <c s="34" t="s">
        <v>390</v>
      </c>
      <c s="35" t="s">
        <v>51</v>
      </c>
      <c s="6" t="s">
        <v>391</v>
      </c>
      <c s="36" t="s">
        <v>53</v>
      </c>
      <c s="37">
        <v>5.778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287</v>
      </c>
      <c>
        <f>(M148*21)/100</f>
      </c>
      <c t="s">
        <v>26</v>
      </c>
    </row>
    <row r="149" spans="1:5" ht="25.5">
      <c r="A149" s="35" t="s">
        <v>55</v>
      </c>
      <c r="E149" s="39" t="s">
        <v>391</v>
      </c>
    </row>
    <row r="150" spans="1:5" ht="12.75">
      <c r="A150" s="35" t="s">
        <v>56</v>
      </c>
      <c r="E150" s="40" t="s">
        <v>51</v>
      </c>
    </row>
    <row r="151" spans="1:5" ht="12.75">
      <c r="A151" t="s">
        <v>58</v>
      </c>
      <c r="E151" s="39" t="s">
        <v>51</v>
      </c>
    </row>
    <row r="152" spans="1:13" ht="12.75">
      <c r="A152" t="s">
        <v>45</v>
      </c>
      <c r="C152" s="31" t="s">
        <v>392</v>
      </c>
      <c r="E152" s="33" t="s">
        <v>393</v>
      </c>
      <c r="J152" s="32">
        <f>0</f>
      </c>
      <c s="32">
        <f>0</f>
      </c>
      <c s="32">
        <f>0+L153+L157+L161+L165+L169+L173+L177+L181+L185+L189+L193+L197+L201+L205</f>
      </c>
      <c s="32">
        <f>0+M153+M157+M161+M165+M169+M173+M177+M181+M185+M189+M193+M197+M201+M205</f>
      </c>
    </row>
    <row r="153" spans="1:16" ht="12.75">
      <c r="A153" t="s">
        <v>48</v>
      </c>
      <c s="34" t="s">
        <v>389</v>
      </c>
      <c s="34" t="s">
        <v>395</v>
      </c>
      <c s="35" t="s">
        <v>51</v>
      </c>
      <c s="6" t="s">
        <v>396</v>
      </c>
      <c s="36" t="s">
        <v>88</v>
      </c>
      <c s="37">
        <v>11.432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287</v>
      </c>
      <c>
        <f>(M153*21)/100</f>
      </c>
      <c t="s">
        <v>26</v>
      </c>
    </row>
    <row r="154" spans="1:5" ht="12.75">
      <c r="A154" s="35" t="s">
        <v>55</v>
      </c>
      <c r="E154" s="39" t="s">
        <v>396</v>
      </c>
    </row>
    <row r="155" spans="1:5" ht="12.75">
      <c r="A155" s="35" t="s">
        <v>56</v>
      </c>
      <c r="E155" s="40" t="s">
        <v>51</v>
      </c>
    </row>
    <row r="156" spans="1:5" ht="12.75">
      <c r="A156" t="s">
        <v>58</v>
      </c>
      <c r="E156" s="39" t="s">
        <v>51</v>
      </c>
    </row>
    <row r="157" spans="1:16" ht="12.75">
      <c r="A157" t="s">
        <v>48</v>
      </c>
      <c s="34" t="s">
        <v>394</v>
      </c>
      <c s="34" t="s">
        <v>398</v>
      </c>
      <c s="35" t="s">
        <v>51</v>
      </c>
      <c s="6" t="s">
        <v>399</v>
      </c>
      <c s="36" t="s">
        <v>88</v>
      </c>
      <c s="37">
        <v>29.237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287</v>
      </c>
      <c>
        <f>(M157*21)/100</f>
      </c>
      <c t="s">
        <v>26</v>
      </c>
    </row>
    <row r="158" spans="1:5" ht="12.75">
      <c r="A158" s="35" t="s">
        <v>55</v>
      </c>
      <c r="E158" s="39" t="s">
        <v>399</v>
      </c>
    </row>
    <row r="159" spans="1:5" ht="12.75">
      <c r="A159" s="35" t="s">
        <v>56</v>
      </c>
      <c r="E159" s="40" t="s">
        <v>51</v>
      </c>
    </row>
    <row r="160" spans="1:5" ht="12.75">
      <c r="A160" t="s">
        <v>58</v>
      </c>
      <c r="E160" s="39" t="s">
        <v>51</v>
      </c>
    </row>
    <row r="161" spans="1:16" ht="12.75">
      <c r="A161" t="s">
        <v>48</v>
      </c>
      <c s="34" t="s">
        <v>397</v>
      </c>
      <c s="34" t="s">
        <v>401</v>
      </c>
      <c s="35" t="s">
        <v>51</v>
      </c>
      <c s="6" t="s">
        <v>402</v>
      </c>
      <c s="36" t="s">
        <v>116</v>
      </c>
      <c s="37">
        <v>1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287</v>
      </c>
      <c>
        <f>(M161*21)/100</f>
      </c>
      <c t="s">
        <v>26</v>
      </c>
    </row>
    <row r="162" spans="1:5" ht="12.75">
      <c r="A162" s="35" t="s">
        <v>55</v>
      </c>
      <c r="E162" s="39" t="s">
        <v>402</v>
      </c>
    </row>
    <row r="163" spans="1:5" ht="12.75">
      <c r="A163" s="35" t="s">
        <v>56</v>
      </c>
      <c r="E163" s="40" t="s">
        <v>51</v>
      </c>
    </row>
    <row r="164" spans="1:5" ht="12.75">
      <c r="A164" t="s">
        <v>58</v>
      </c>
      <c r="E164" s="39" t="s">
        <v>51</v>
      </c>
    </row>
    <row r="165" spans="1:16" ht="12.75">
      <c r="A165" t="s">
        <v>48</v>
      </c>
      <c s="34" t="s">
        <v>400</v>
      </c>
      <c s="34" t="s">
        <v>404</v>
      </c>
      <c s="35" t="s">
        <v>51</v>
      </c>
      <c s="6" t="s">
        <v>405</v>
      </c>
      <c s="36" t="s">
        <v>88</v>
      </c>
      <c s="37">
        <v>5.2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287</v>
      </c>
      <c>
        <f>(M165*21)/100</f>
      </c>
      <c t="s">
        <v>26</v>
      </c>
    </row>
    <row r="166" spans="1:5" ht="12.75">
      <c r="A166" s="35" t="s">
        <v>55</v>
      </c>
      <c r="E166" s="39" t="s">
        <v>405</v>
      </c>
    </row>
    <row r="167" spans="1:5" ht="12.75">
      <c r="A167" s="35" t="s">
        <v>56</v>
      </c>
      <c r="E167" s="40" t="s">
        <v>515</v>
      </c>
    </row>
    <row r="168" spans="1:5" ht="12.75">
      <c r="A168" t="s">
        <v>58</v>
      </c>
      <c r="E168" s="39" t="s">
        <v>51</v>
      </c>
    </row>
    <row r="169" spans="1:16" ht="12.75">
      <c r="A169" t="s">
        <v>48</v>
      </c>
      <c s="34" t="s">
        <v>403</v>
      </c>
      <c s="34" t="s">
        <v>408</v>
      </c>
      <c s="35" t="s">
        <v>51</v>
      </c>
      <c s="6" t="s">
        <v>409</v>
      </c>
      <c s="36" t="s">
        <v>88</v>
      </c>
      <c s="37">
        <v>38.4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287</v>
      </c>
      <c>
        <f>(M169*21)/100</f>
      </c>
      <c t="s">
        <v>26</v>
      </c>
    </row>
    <row r="170" spans="1:5" ht="12.75">
      <c r="A170" s="35" t="s">
        <v>55</v>
      </c>
      <c r="E170" s="39" t="s">
        <v>409</v>
      </c>
    </row>
    <row r="171" spans="1:5" ht="12.75">
      <c r="A171" s="35" t="s">
        <v>56</v>
      </c>
      <c r="E171" s="40" t="s">
        <v>51</v>
      </c>
    </row>
    <row r="172" spans="1:5" ht="12.75">
      <c r="A172" t="s">
        <v>58</v>
      </c>
      <c r="E172" s="39" t="s">
        <v>51</v>
      </c>
    </row>
    <row r="173" spans="1:16" ht="12.75">
      <c r="A173" t="s">
        <v>48</v>
      </c>
      <c s="34" t="s">
        <v>407</v>
      </c>
      <c s="34" t="s">
        <v>411</v>
      </c>
      <c s="35" t="s">
        <v>51</v>
      </c>
      <c s="6" t="s">
        <v>412</v>
      </c>
      <c s="36" t="s">
        <v>88</v>
      </c>
      <c s="37">
        <v>13.6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287</v>
      </c>
      <c>
        <f>(M173*21)/100</f>
      </c>
      <c t="s">
        <v>26</v>
      </c>
    </row>
    <row r="174" spans="1:5" ht="12.75">
      <c r="A174" s="35" t="s">
        <v>55</v>
      </c>
      <c r="E174" s="39" t="s">
        <v>412</v>
      </c>
    </row>
    <row r="175" spans="1:5" ht="12.75">
      <c r="A175" s="35" t="s">
        <v>56</v>
      </c>
      <c r="E175" s="40" t="s">
        <v>51</v>
      </c>
    </row>
    <row r="176" spans="1:5" ht="12.75">
      <c r="A176" t="s">
        <v>58</v>
      </c>
      <c r="E176" s="39" t="s">
        <v>51</v>
      </c>
    </row>
    <row r="177" spans="1:16" ht="25.5">
      <c r="A177" t="s">
        <v>48</v>
      </c>
      <c s="34" t="s">
        <v>410</v>
      </c>
      <c s="34" t="s">
        <v>414</v>
      </c>
      <c s="35" t="s">
        <v>51</v>
      </c>
      <c s="6" t="s">
        <v>415</v>
      </c>
      <c s="36" t="s">
        <v>88</v>
      </c>
      <c s="37">
        <v>11.432</v>
      </c>
      <c s="36">
        <v>0.008657</v>
      </c>
      <c s="36">
        <f>ROUND(G177*H177,6)</f>
      </c>
      <c r="L177" s="38">
        <v>0</v>
      </c>
      <c s="32">
        <f>ROUND(ROUND(L177,2)*ROUND(G177,3),2)</f>
      </c>
      <c s="36" t="s">
        <v>287</v>
      </c>
      <c>
        <f>(M177*21)/100</f>
      </c>
      <c t="s">
        <v>26</v>
      </c>
    </row>
    <row r="178" spans="1:5" ht="25.5">
      <c r="A178" s="35" t="s">
        <v>55</v>
      </c>
      <c r="E178" s="39" t="s">
        <v>415</v>
      </c>
    </row>
    <row r="179" spans="1:5" ht="12.75">
      <c r="A179" s="35" t="s">
        <v>56</v>
      </c>
      <c r="E179" s="40" t="s">
        <v>416</v>
      </c>
    </row>
    <row r="180" spans="1:5" ht="12.75">
      <c r="A180" t="s">
        <v>58</v>
      </c>
      <c r="E180" s="39" t="s">
        <v>51</v>
      </c>
    </row>
    <row r="181" spans="1:16" ht="25.5">
      <c r="A181" t="s">
        <v>48</v>
      </c>
      <c s="34" t="s">
        <v>413</v>
      </c>
      <c s="34" t="s">
        <v>418</v>
      </c>
      <c s="35" t="s">
        <v>51</v>
      </c>
      <c s="6" t="s">
        <v>419</v>
      </c>
      <c s="36" t="s">
        <v>88</v>
      </c>
      <c s="37">
        <v>3.9</v>
      </c>
      <c s="36">
        <v>0.002145</v>
      </c>
      <c s="36">
        <f>ROUND(G181*H181,6)</f>
      </c>
      <c r="L181" s="38">
        <v>0</v>
      </c>
      <c s="32">
        <f>ROUND(ROUND(L181,2)*ROUND(G181,3),2)</f>
      </c>
      <c s="36" t="s">
        <v>287</v>
      </c>
      <c>
        <f>(M181*21)/100</f>
      </c>
      <c t="s">
        <v>26</v>
      </c>
    </row>
    <row r="182" spans="1:5" ht="25.5">
      <c r="A182" s="35" t="s">
        <v>55</v>
      </c>
      <c r="E182" s="39" t="s">
        <v>419</v>
      </c>
    </row>
    <row r="183" spans="1:5" ht="12.75">
      <c r="A183" s="35" t="s">
        <v>56</v>
      </c>
      <c r="E183" s="40" t="s">
        <v>516</v>
      </c>
    </row>
    <row r="184" spans="1:5" ht="12.75">
      <c r="A184" t="s">
        <v>58</v>
      </c>
      <c r="E184" s="39" t="s">
        <v>51</v>
      </c>
    </row>
    <row r="185" spans="1:16" ht="25.5">
      <c r="A185" t="s">
        <v>48</v>
      </c>
      <c s="34" t="s">
        <v>417</v>
      </c>
      <c s="34" t="s">
        <v>422</v>
      </c>
      <c s="35" t="s">
        <v>51</v>
      </c>
      <c s="6" t="s">
        <v>423</v>
      </c>
      <c s="36" t="s">
        <v>88</v>
      </c>
      <c s="37">
        <v>1.3</v>
      </c>
      <c s="36">
        <v>0.002445</v>
      </c>
      <c s="36">
        <f>ROUND(G185*H185,6)</f>
      </c>
      <c r="L185" s="38">
        <v>0</v>
      </c>
      <c s="32">
        <f>ROUND(ROUND(L185,2)*ROUND(G185,3),2)</f>
      </c>
      <c s="36" t="s">
        <v>287</v>
      </c>
      <c>
        <f>(M185*21)/100</f>
      </c>
      <c t="s">
        <v>26</v>
      </c>
    </row>
    <row r="186" spans="1:5" ht="25.5">
      <c r="A186" s="35" t="s">
        <v>55</v>
      </c>
      <c r="E186" s="39" t="s">
        <v>423</v>
      </c>
    </row>
    <row r="187" spans="1:5" ht="12.75">
      <c r="A187" s="35" t="s">
        <v>56</v>
      </c>
      <c r="E187" s="40" t="s">
        <v>517</v>
      </c>
    </row>
    <row r="188" spans="1:5" ht="12.75">
      <c r="A188" t="s">
        <v>58</v>
      </c>
      <c r="E188" s="39" t="s">
        <v>51</v>
      </c>
    </row>
    <row r="189" spans="1:16" ht="12.75">
      <c r="A189" t="s">
        <v>48</v>
      </c>
      <c s="34" t="s">
        <v>421</v>
      </c>
      <c s="34" t="s">
        <v>426</v>
      </c>
      <c s="35" t="s">
        <v>51</v>
      </c>
      <c s="6" t="s">
        <v>427</v>
      </c>
      <c s="36" t="s">
        <v>88</v>
      </c>
      <c s="37">
        <v>38.4</v>
      </c>
      <c s="36">
        <v>0.002597</v>
      </c>
      <c s="36">
        <f>ROUND(G189*H189,6)</f>
      </c>
      <c r="L189" s="38">
        <v>0</v>
      </c>
      <c s="32">
        <f>ROUND(ROUND(L189,2)*ROUND(G189,3),2)</f>
      </c>
      <c s="36" t="s">
        <v>287</v>
      </c>
      <c>
        <f>(M189*21)/100</f>
      </c>
      <c t="s">
        <v>26</v>
      </c>
    </row>
    <row r="190" spans="1:5" ht="12.75">
      <c r="A190" s="35" t="s">
        <v>55</v>
      </c>
      <c r="E190" s="39" t="s">
        <v>427</v>
      </c>
    </row>
    <row r="191" spans="1:5" ht="12.75">
      <c r="A191" s="35" t="s">
        <v>56</v>
      </c>
      <c r="E191" s="40" t="s">
        <v>51</v>
      </c>
    </row>
    <row r="192" spans="1:5" ht="12.75">
      <c r="A192" t="s">
        <v>58</v>
      </c>
      <c r="E192" s="39" t="s">
        <v>51</v>
      </c>
    </row>
    <row r="193" spans="1:16" ht="25.5">
      <c r="A193" t="s">
        <v>48</v>
      </c>
      <c s="34" t="s">
        <v>425</v>
      </c>
      <c s="34" t="s">
        <v>429</v>
      </c>
      <c s="35" t="s">
        <v>51</v>
      </c>
      <c s="6" t="s">
        <v>430</v>
      </c>
      <c s="36" t="s">
        <v>116</v>
      </c>
      <c s="37">
        <v>1</v>
      </c>
      <c s="36">
        <v>0.001508</v>
      </c>
      <c s="36">
        <f>ROUND(G193*H193,6)</f>
      </c>
      <c r="L193" s="38">
        <v>0</v>
      </c>
      <c s="32">
        <f>ROUND(ROUND(L193,2)*ROUND(G193,3),2)</f>
      </c>
      <c s="36" t="s">
        <v>287</v>
      </c>
      <c>
        <f>(M193*21)/100</f>
      </c>
      <c t="s">
        <v>26</v>
      </c>
    </row>
    <row r="194" spans="1:5" ht="25.5">
      <c r="A194" s="35" t="s">
        <v>55</v>
      </c>
      <c r="E194" s="39" t="s">
        <v>430</v>
      </c>
    </row>
    <row r="195" spans="1:5" ht="12.75">
      <c r="A195" s="35" t="s">
        <v>56</v>
      </c>
      <c r="E195" s="40" t="s">
        <v>51</v>
      </c>
    </row>
    <row r="196" spans="1:5" ht="12.75">
      <c r="A196" t="s">
        <v>58</v>
      </c>
      <c r="E196" s="39" t="s">
        <v>51</v>
      </c>
    </row>
    <row r="197" spans="1:16" ht="25.5">
      <c r="A197" t="s">
        <v>48</v>
      </c>
      <c s="34" t="s">
        <v>428</v>
      </c>
      <c s="34" t="s">
        <v>432</v>
      </c>
      <c s="35" t="s">
        <v>51</v>
      </c>
      <c s="6" t="s">
        <v>433</v>
      </c>
      <c s="36" t="s">
        <v>116</v>
      </c>
      <c s="37">
        <v>4</v>
      </c>
      <c s="36">
        <v>0.00272</v>
      </c>
      <c s="36">
        <f>ROUND(G197*H197,6)</f>
      </c>
      <c r="L197" s="38">
        <v>0</v>
      </c>
      <c s="32">
        <f>ROUND(ROUND(L197,2)*ROUND(G197,3),2)</f>
      </c>
      <c s="36" t="s">
        <v>287</v>
      </c>
      <c>
        <f>(M197*21)/100</f>
      </c>
      <c t="s">
        <v>26</v>
      </c>
    </row>
    <row r="198" spans="1:5" ht="25.5">
      <c r="A198" s="35" t="s">
        <v>55</v>
      </c>
      <c r="E198" s="39" t="s">
        <v>433</v>
      </c>
    </row>
    <row r="199" spans="1:5" ht="12.75">
      <c r="A199" s="35" t="s">
        <v>56</v>
      </c>
      <c r="E199" s="40" t="s">
        <v>51</v>
      </c>
    </row>
    <row r="200" spans="1:5" ht="12.75">
      <c r="A200" t="s">
        <v>58</v>
      </c>
      <c r="E200" s="39" t="s">
        <v>51</v>
      </c>
    </row>
    <row r="201" spans="1:16" ht="25.5">
      <c r="A201" t="s">
        <v>48</v>
      </c>
      <c s="34" t="s">
        <v>431</v>
      </c>
      <c s="34" t="s">
        <v>435</v>
      </c>
      <c s="35" t="s">
        <v>51</v>
      </c>
      <c s="6" t="s">
        <v>436</v>
      </c>
      <c s="36" t="s">
        <v>88</v>
      </c>
      <c s="37">
        <v>13.6</v>
      </c>
      <c s="36">
        <v>0.002587</v>
      </c>
      <c s="36">
        <f>ROUND(G201*H201,6)</f>
      </c>
      <c r="L201" s="38">
        <v>0</v>
      </c>
      <c s="32">
        <f>ROUND(ROUND(L201,2)*ROUND(G201,3),2)</f>
      </c>
      <c s="36" t="s">
        <v>287</v>
      </c>
      <c>
        <f>(M201*21)/100</f>
      </c>
      <c t="s">
        <v>26</v>
      </c>
    </row>
    <row r="202" spans="1:5" ht="25.5">
      <c r="A202" s="35" t="s">
        <v>55</v>
      </c>
      <c r="E202" s="39" t="s">
        <v>436</v>
      </c>
    </row>
    <row r="203" spans="1:5" ht="12.75">
      <c r="A203" s="35" t="s">
        <v>56</v>
      </c>
      <c r="E203" s="40" t="s">
        <v>437</v>
      </c>
    </row>
    <row r="204" spans="1:5" ht="12.75">
      <c r="A204" t="s">
        <v>58</v>
      </c>
      <c r="E204" s="39" t="s">
        <v>51</v>
      </c>
    </row>
    <row r="205" spans="1:16" ht="25.5">
      <c r="A205" t="s">
        <v>48</v>
      </c>
      <c s="34" t="s">
        <v>434</v>
      </c>
      <c s="34" t="s">
        <v>518</v>
      </c>
      <c s="35" t="s">
        <v>51</v>
      </c>
      <c s="6" t="s">
        <v>519</v>
      </c>
      <c s="36" t="s">
        <v>53</v>
      </c>
      <c s="37">
        <v>0.258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287</v>
      </c>
      <c>
        <f>(M205*21)/100</f>
      </c>
      <c t="s">
        <v>26</v>
      </c>
    </row>
    <row r="206" spans="1:5" ht="25.5">
      <c r="A206" s="35" t="s">
        <v>55</v>
      </c>
      <c r="E206" s="39" t="s">
        <v>519</v>
      </c>
    </row>
    <row r="207" spans="1:5" ht="12.75">
      <c r="A207" s="35" t="s">
        <v>56</v>
      </c>
      <c r="E207" s="40" t="s">
        <v>51</v>
      </c>
    </row>
    <row r="208" spans="1:5" ht="12.75">
      <c r="A208" t="s">
        <v>58</v>
      </c>
      <c r="E208" s="39" t="s">
        <v>51</v>
      </c>
    </row>
    <row r="209" spans="1:13" ht="12.75">
      <c r="A209" t="s">
        <v>45</v>
      </c>
      <c r="C209" s="31" t="s">
        <v>438</v>
      </c>
      <c r="E209" s="33" t="s">
        <v>439</v>
      </c>
      <c r="J209" s="32">
        <f>0</f>
      </c>
      <c s="32">
        <f>0</f>
      </c>
      <c s="32">
        <f>0+L210+L214+L218+L222+L226+L230+L234+L238</f>
      </c>
      <c s="32">
        <f>0+M210+M214+M218+M222+M226+M230+M234+M238</f>
      </c>
    </row>
    <row r="210" spans="1:16" ht="12.75">
      <c r="A210" t="s">
        <v>48</v>
      </c>
      <c s="34" t="s">
        <v>440</v>
      </c>
      <c s="34" t="s">
        <v>441</v>
      </c>
      <c s="35" t="s">
        <v>51</v>
      </c>
      <c s="6" t="s">
        <v>442</v>
      </c>
      <c s="36" t="s">
        <v>81</v>
      </c>
      <c s="37">
        <v>214.761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287</v>
      </c>
      <c>
        <f>(M210*21)/100</f>
      </c>
      <c t="s">
        <v>26</v>
      </c>
    </row>
    <row r="211" spans="1:5" ht="12.75">
      <c r="A211" s="35" t="s">
        <v>55</v>
      </c>
      <c r="E211" s="39" t="s">
        <v>442</v>
      </c>
    </row>
    <row r="212" spans="1:5" ht="12.75">
      <c r="A212" s="35" t="s">
        <v>56</v>
      </c>
      <c r="E212" s="40" t="s">
        <v>366</v>
      </c>
    </row>
    <row r="213" spans="1:5" ht="12.75">
      <c r="A213" t="s">
        <v>58</v>
      </c>
      <c r="E213" s="39" t="s">
        <v>51</v>
      </c>
    </row>
    <row r="214" spans="1:16" ht="25.5">
      <c r="A214" t="s">
        <v>48</v>
      </c>
      <c s="34" t="s">
        <v>443</v>
      </c>
      <c s="34" t="s">
        <v>444</v>
      </c>
      <c s="35" t="s">
        <v>51</v>
      </c>
      <c s="6" t="s">
        <v>445</v>
      </c>
      <c s="36" t="s">
        <v>81</v>
      </c>
      <c s="37">
        <v>214.761</v>
      </c>
      <c s="36">
        <v>0.044496</v>
      </c>
      <c s="36">
        <f>ROUND(G214*H214,6)</f>
      </c>
      <c r="L214" s="38">
        <v>0</v>
      </c>
      <c s="32">
        <f>ROUND(ROUND(L214,2)*ROUND(G214,3),2)</f>
      </c>
      <c s="36" t="s">
        <v>287</v>
      </c>
      <c>
        <f>(M214*21)/100</f>
      </c>
      <c t="s">
        <v>26</v>
      </c>
    </row>
    <row r="215" spans="1:5" ht="25.5">
      <c r="A215" s="35" t="s">
        <v>55</v>
      </c>
      <c r="E215" s="39" t="s">
        <v>445</v>
      </c>
    </row>
    <row r="216" spans="1:5" ht="12.75">
      <c r="A216" s="35" t="s">
        <v>56</v>
      </c>
      <c r="E216" s="40" t="s">
        <v>366</v>
      </c>
    </row>
    <row r="217" spans="1:5" ht="12.75">
      <c r="A217" t="s">
        <v>58</v>
      </c>
      <c r="E217" s="39" t="s">
        <v>51</v>
      </c>
    </row>
    <row r="218" spans="1:16" ht="25.5">
      <c r="A218" t="s">
        <v>48</v>
      </c>
      <c s="34" t="s">
        <v>446</v>
      </c>
      <c s="34" t="s">
        <v>447</v>
      </c>
      <c s="35" t="s">
        <v>51</v>
      </c>
      <c s="6" t="s">
        <v>448</v>
      </c>
      <c s="36" t="s">
        <v>88</v>
      </c>
      <c s="37">
        <v>38.595</v>
      </c>
      <c s="36">
        <v>0.000114</v>
      </c>
      <c s="36">
        <f>ROUND(G218*H218,6)</f>
      </c>
      <c r="L218" s="38">
        <v>0</v>
      </c>
      <c s="32">
        <f>ROUND(ROUND(L218,2)*ROUND(G218,3),2)</f>
      </c>
      <c s="36" t="s">
        <v>287</v>
      </c>
      <c>
        <f>(M218*21)/100</f>
      </c>
      <c t="s">
        <v>26</v>
      </c>
    </row>
    <row r="219" spans="1:5" ht="25.5">
      <c r="A219" s="35" t="s">
        <v>55</v>
      </c>
      <c r="E219" s="39" t="s">
        <v>448</v>
      </c>
    </row>
    <row r="220" spans="1:5" ht="12.75">
      <c r="A220" s="35" t="s">
        <v>56</v>
      </c>
      <c r="E220" s="40" t="s">
        <v>51</v>
      </c>
    </row>
    <row r="221" spans="1:5" ht="12.75">
      <c r="A221" t="s">
        <v>58</v>
      </c>
      <c r="E221" s="39" t="s">
        <v>51</v>
      </c>
    </row>
    <row r="222" spans="1:16" ht="25.5">
      <c r="A222" t="s">
        <v>48</v>
      </c>
      <c s="34" t="s">
        <v>449</v>
      </c>
      <c s="34" t="s">
        <v>450</v>
      </c>
      <c s="35" t="s">
        <v>51</v>
      </c>
      <c s="6" t="s">
        <v>451</v>
      </c>
      <c s="36" t="s">
        <v>88</v>
      </c>
      <c s="37">
        <v>26.35</v>
      </c>
      <c s="36">
        <v>0.012867</v>
      </c>
      <c s="36">
        <f>ROUND(G222*H222,6)</f>
      </c>
      <c r="L222" s="38">
        <v>0</v>
      </c>
      <c s="32">
        <f>ROUND(ROUND(L222,2)*ROUND(G222,3),2)</f>
      </c>
      <c s="36" t="s">
        <v>287</v>
      </c>
      <c>
        <f>(M222*21)/100</f>
      </c>
      <c t="s">
        <v>26</v>
      </c>
    </row>
    <row r="223" spans="1:5" ht="25.5">
      <c r="A223" s="35" t="s">
        <v>55</v>
      </c>
      <c r="E223" s="39" t="s">
        <v>451</v>
      </c>
    </row>
    <row r="224" spans="1:5" ht="12.75">
      <c r="A224" s="35" t="s">
        <v>56</v>
      </c>
      <c r="E224" s="40" t="s">
        <v>51</v>
      </c>
    </row>
    <row r="225" spans="1:5" ht="12.75">
      <c r="A225" t="s">
        <v>58</v>
      </c>
      <c r="E225" s="39" t="s">
        <v>51</v>
      </c>
    </row>
    <row r="226" spans="1:16" ht="25.5">
      <c r="A226" t="s">
        <v>48</v>
      </c>
      <c s="34" t="s">
        <v>452</v>
      </c>
      <c s="34" t="s">
        <v>453</v>
      </c>
      <c s="35" t="s">
        <v>51</v>
      </c>
      <c s="6" t="s">
        <v>454</v>
      </c>
      <c s="36" t="s">
        <v>88</v>
      </c>
      <c s="37">
        <v>29.237</v>
      </c>
      <c s="36">
        <v>0.00873</v>
      </c>
      <c s="36">
        <f>ROUND(G226*H226,6)</f>
      </c>
      <c r="L226" s="38">
        <v>0</v>
      </c>
      <c s="32">
        <f>ROUND(ROUND(L226,2)*ROUND(G226,3),2)</f>
      </c>
      <c s="36" t="s">
        <v>287</v>
      </c>
      <c>
        <f>(M226*21)/100</f>
      </c>
      <c t="s">
        <v>26</v>
      </c>
    </row>
    <row r="227" spans="1:5" ht="25.5">
      <c r="A227" s="35" t="s">
        <v>55</v>
      </c>
      <c r="E227" s="39" t="s">
        <v>454</v>
      </c>
    </row>
    <row r="228" spans="1:5" ht="12.75">
      <c r="A228" s="35" t="s">
        <v>56</v>
      </c>
      <c r="E228" s="40" t="s">
        <v>455</v>
      </c>
    </row>
    <row r="229" spans="1:5" ht="12.75">
      <c r="A229" t="s">
        <v>58</v>
      </c>
      <c r="E229" s="39" t="s">
        <v>51</v>
      </c>
    </row>
    <row r="230" spans="1:16" ht="25.5">
      <c r="A230" t="s">
        <v>48</v>
      </c>
      <c s="34" t="s">
        <v>456</v>
      </c>
      <c s="34" t="s">
        <v>457</v>
      </c>
      <c s="35" t="s">
        <v>51</v>
      </c>
      <c s="6" t="s">
        <v>458</v>
      </c>
      <c s="36" t="s">
        <v>81</v>
      </c>
      <c s="37">
        <v>214.761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287</v>
      </c>
      <c>
        <f>(M230*21)/100</f>
      </c>
      <c t="s">
        <v>26</v>
      </c>
    </row>
    <row r="231" spans="1:5" ht="25.5">
      <c r="A231" s="35" t="s">
        <v>55</v>
      </c>
      <c r="E231" s="39" t="s">
        <v>458</v>
      </c>
    </row>
    <row r="232" spans="1:5" ht="12.75">
      <c r="A232" s="35" t="s">
        <v>56</v>
      </c>
      <c r="E232" s="40" t="s">
        <v>366</v>
      </c>
    </row>
    <row r="233" spans="1:5" ht="12.75">
      <c r="A233" t="s">
        <v>58</v>
      </c>
      <c r="E233" s="39" t="s">
        <v>51</v>
      </c>
    </row>
    <row r="234" spans="1:16" ht="25.5">
      <c r="A234" t="s">
        <v>48</v>
      </c>
      <c s="34" t="s">
        <v>459</v>
      </c>
      <c s="34" t="s">
        <v>460</v>
      </c>
      <c s="35" t="s">
        <v>51</v>
      </c>
      <c s="6" t="s">
        <v>461</v>
      </c>
      <c s="36" t="s">
        <v>81</v>
      </c>
      <c s="37">
        <v>236.237</v>
      </c>
      <c s="36">
        <v>0.00014</v>
      </c>
      <c s="36">
        <f>ROUND(G234*H234,6)</f>
      </c>
      <c r="L234" s="38">
        <v>0</v>
      </c>
      <c s="32">
        <f>ROUND(ROUND(L234,2)*ROUND(G234,3),2)</f>
      </c>
      <c s="36" t="s">
        <v>287</v>
      </c>
      <c>
        <f>(M234*21)/100</f>
      </c>
      <c t="s">
        <v>26</v>
      </c>
    </row>
    <row r="235" spans="1:5" ht="25.5">
      <c r="A235" s="35" t="s">
        <v>55</v>
      </c>
      <c r="E235" s="39" t="s">
        <v>462</v>
      </c>
    </row>
    <row r="236" spans="1:5" ht="12.75">
      <c r="A236" s="35" t="s">
        <v>56</v>
      </c>
      <c r="E236" s="40" t="s">
        <v>51</v>
      </c>
    </row>
    <row r="237" spans="1:5" ht="12.75">
      <c r="A237" t="s">
        <v>58</v>
      </c>
      <c r="E237" s="39" t="s">
        <v>51</v>
      </c>
    </row>
    <row r="238" spans="1:16" ht="25.5">
      <c r="A238" t="s">
        <v>48</v>
      </c>
      <c s="34" t="s">
        <v>463</v>
      </c>
      <c s="34" t="s">
        <v>464</v>
      </c>
      <c s="35" t="s">
        <v>51</v>
      </c>
      <c s="6" t="s">
        <v>465</v>
      </c>
      <c s="36" t="s">
        <v>53</v>
      </c>
      <c s="37">
        <v>10.188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287</v>
      </c>
      <c>
        <f>(M238*21)/100</f>
      </c>
      <c t="s">
        <v>26</v>
      </c>
    </row>
    <row r="239" spans="1:5" ht="25.5">
      <c r="A239" s="35" t="s">
        <v>55</v>
      </c>
      <c r="E239" s="39" t="s">
        <v>465</v>
      </c>
    </row>
    <row r="240" spans="1:5" ht="12.75">
      <c r="A240" s="35" t="s">
        <v>56</v>
      </c>
      <c r="E240" s="40" t="s">
        <v>51</v>
      </c>
    </row>
    <row r="241" spans="1:5" ht="12.75">
      <c r="A241" t="s">
        <v>58</v>
      </c>
      <c r="E241" s="39" t="s">
        <v>51</v>
      </c>
    </row>
    <row r="242" spans="1:13" ht="12.75">
      <c r="A242" t="s">
        <v>45</v>
      </c>
      <c r="C242" s="31" t="s">
        <v>466</v>
      </c>
      <c r="E242" s="33" t="s">
        <v>467</v>
      </c>
      <c r="J242" s="32">
        <f>0</f>
      </c>
      <c s="32">
        <f>0</f>
      </c>
      <c s="32">
        <f>0+L243+L247</f>
      </c>
      <c s="32">
        <f>0+M243+M247</f>
      </c>
    </row>
    <row r="243" spans="1:16" ht="25.5">
      <c r="A243" t="s">
        <v>48</v>
      </c>
      <c s="34" t="s">
        <v>468</v>
      </c>
      <c s="34" t="s">
        <v>469</v>
      </c>
      <c s="35" t="s">
        <v>51</v>
      </c>
      <c s="6" t="s">
        <v>470</v>
      </c>
      <c s="36" t="s">
        <v>116</v>
      </c>
      <c s="37">
        <v>2</v>
      </c>
      <c s="36">
        <v>0.000259</v>
      </c>
      <c s="36">
        <f>ROUND(G243*H243,6)</f>
      </c>
      <c r="L243" s="38">
        <v>0</v>
      </c>
      <c s="32">
        <f>ROUND(ROUND(L243,2)*ROUND(G243,3),2)</f>
      </c>
      <c s="36" t="s">
        <v>287</v>
      </c>
      <c>
        <f>(M243*21)/100</f>
      </c>
      <c t="s">
        <v>26</v>
      </c>
    </row>
    <row r="244" spans="1:5" ht="38.25">
      <c r="A244" s="35" t="s">
        <v>55</v>
      </c>
      <c r="E244" s="39" t="s">
        <v>471</v>
      </c>
    </row>
    <row r="245" spans="1:5" ht="12.75">
      <c r="A245" s="35" t="s">
        <v>56</v>
      </c>
      <c r="E245" s="40" t="s">
        <v>51</v>
      </c>
    </row>
    <row r="246" spans="1:5" ht="12.75">
      <c r="A246" t="s">
        <v>58</v>
      </c>
      <c r="E246" s="39" t="s">
        <v>51</v>
      </c>
    </row>
    <row r="247" spans="1:16" ht="12.75">
      <c r="A247" t="s">
        <v>48</v>
      </c>
      <c s="34" t="s">
        <v>472</v>
      </c>
      <c s="34" t="s">
        <v>473</v>
      </c>
      <c s="35" t="s">
        <v>51</v>
      </c>
      <c s="6" t="s">
        <v>474</v>
      </c>
      <c s="36" t="s">
        <v>116</v>
      </c>
      <c s="37">
        <v>2</v>
      </c>
      <c s="36">
        <v>0.0063</v>
      </c>
      <c s="36">
        <f>ROUND(G247*H247,6)</f>
      </c>
      <c r="L247" s="38">
        <v>0</v>
      </c>
      <c s="32">
        <f>ROUND(ROUND(L247,2)*ROUND(G247,3),2)</f>
      </c>
      <c s="36" t="s">
        <v>287</v>
      </c>
      <c>
        <f>(M247*21)/100</f>
      </c>
      <c t="s">
        <v>26</v>
      </c>
    </row>
    <row r="248" spans="1:5" ht="12.75">
      <c r="A248" s="35" t="s">
        <v>55</v>
      </c>
      <c r="E248" s="39" t="s">
        <v>474</v>
      </c>
    </row>
    <row r="249" spans="1:5" ht="12.75">
      <c r="A249" s="35" t="s">
        <v>56</v>
      </c>
      <c r="E249" s="40" t="s">
        <v>51</v>
      </c>
    </row>
    <row r="250" spans="1:5" ht="12.75">
      <c r="A250" t="s">
        <v>58</v>
      </c>
      <c r="E250" s="39" t="s">
        <v>51</v>
      </c>
    </row>
    <row r="251" spans="1:13" ht="12.75">
      <c r="A251" t="s">
        <v>45</v>
      </c>
      <c r="C251" s="31" t="s">
        <v>97</v>
      </c>
      <c r="E251" s="33" t="s">
        <v>475</v>
      </c>
      <c r="J251" s="32">
        <f>0</f>
      </c>
      <c s="32">
        <f>0</f>
      </c>
      <c s="32">
        <f>0+L252+L256+L260+L264+L268</f>
      </c>
      <c s="32">
        <f>0+M252+M256+M260+M264+M268</f>
      </c>
    </row>
    <row r="252" spans="1:16" ht="25.5">
      <c r="A252" t="s">
        <v>48</v>
      </c>
      <c s="34" t="s">
        <v>73</v>
      </c>
      <c s="34" t="s">
        <v>476</v>
      </c>
      <c s="35" t="s">
        <v>51</v>
      </c>
      <c s="6" t="s">
        <v>477</v>
      </c>
      <c s="36" t="s">
        <v>81</v>
      </c>
      <c s="37">
        <v>53.2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287</v>
      </c>
      <c>
        <f>(M252*21)/100</f>
      </c>
      <c t="s">
        <v>26</v>
      </c>
    </row>
    <row r="253" spans="1:5" ht="25.5">
      <c r="A253" s="35" t="s">
        <v>55</v>
      </c>
      <c r="E253" s="39" t="s">
        <v>478</v>
      </c>
    </row>
    <row r="254" spans="1:5" ht="12.75">
      <c r="A254" s="35" t="s">
        <v>56</v>
      </c>
      <c r="E254" s="40" t="s">
        <v>479</v>
      </c>
    </row>
    <row r="255" spans="1:5" ht="12.75">
      <c r="A255" t="s">
        <v>58</v>
      </c>
      <c r="E255" s="39" t="s">
        <v>51</v>
      </c>
    </row>
    <row r="256" spans="1:16" ht="25.5">
      <c r="A256" t="s">
        <v>48</v>
      </c>
      <c s="34" t="s">
        <v>78</v>
      </c>
      <c s="34" t="s">
        <v>480</v>
      </c>
      <c s="35" t="s">
        <v>51</v>
      </c>
      <c s="6" t="s">
        <v>481</v>
      </c>
      <c s="36" t="s">
        <v>81</v>
      </c>
      <c s="37">
        <v>744.8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287</v>
      </c>
      <c>
        <f>(M256*21)/100</f>
      </c>
      <c t="s">
        <v>26</v>
      </c>
    </row>
    <row r="257" spans="1:5" ht="38.25">
      <c r="A257" s="35" t="s">
        <v>55</v>
      </c>
      <c r="E257" s="39" t="s">
        <v>482</v>
      </c>
    </row>
    <row r="258" spans="1:5" ht="12.75">
      <c r="A258" s="35" t="s">
        <v>56</v>
      </c>
      <c r="E258" s="40" t="s">
        <v>483</v>
      </c>
    </row>
    <row r="259" spans="1:5" ht="12.75">
      <c r="A259" t="s">
        <v>58</v>
      </c>
      <c r="E259" s="39" t="s">
        <v>51</v>
      </c>
    </row>
    <row r="260" spans="1:16" ht="25.5">
      <c r="A260" t="s">
        <v>48</v>
      </c>
      <c s="34" t="s">
        <v>85</v>
      </c>
      <c s="34" t="s">
        <v>484</v>
      </c>
      <c s="35" t="s">
        <v>51</v>
      </c>
      <c s="6" t="s">
        <v>485</v>
      </c>
      <c s="36" t="s">
        <v>81</v>
      </c>
      <c s="37">
        <v>53.2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287</v>
      </c>
      <c>
        <f>(M260*21)/100</f>
      </c>
      <c t="s">
        <v>26</v>
      </c>
    </row>
    <row r="261" spans="1:5" ht="25.5">
      <c r="A261" s="35" t="s">
        <v>55</v>
      </c>
      <c r="E261" s="39" t="s">
        <v>485</v>
      </c>
    </row>
    <row r="262" spans="1:5" ht="12.75">
      <c r="A262" s="35" t="s">
        <v>56</v>
      </c>
      <c r="E262" s="40" t="s">
        <v>51</v>
      </c>
    </row>
    <row r="263" spans="1:5" ht="12.75">
      <c r="A263" t="s">
        <v>58</v>
      </c>
      <c r="E263" s="39" t="s">
        <v>51</v>
      </c>
    </row>
    <row r="264" spans="1:16" ht="25.5">
      <c r="A264" t="s">
        <v>48</v>
      </c>
      <c s="34" t="s">
        <v>92</v>
      </c>
      <c s="34" t="s">
        <v>486</v>
      </c>
      <c s="35" t="s">
        <v>51</v>
      </c>
      <c s="6" t="s">
        <v>487</v>
      </c>
      <c s="36" t="s">
        <v>116</v>
      </c>
      <c s="37">
        <v>20</v>
      </c>
      <c s="36">
        <v>1.6E-05</v>
      </c>
      <c s="36">
        <f>ROUND(G264*H264,6)</f>
      </c>
      <c r="L264" s="38">
        <v>0</v>
      </c>
      <c s="32">
        <f>ROUND(ROUND(L264,2)*ROUND(G264,3),2)</f>
      </c>
      <c s="36" t="s">
        <v>287</v>
      </c>
      <c>
        <f>(M264*21)/100</f>
      </c>
      <c t="s">
        <v>26</v>
      </c>
    </row>
    <row r="265" spans="1:5" ht="25.5">
      <c r="A265" s="35" t="s">
        <v>55</v>
      </c>
      <c r="E265" s="39" t="s">
        <v>487</v>
      </c>
    </row>
    <row r="266" spans="1:5" ht="12.75">
      <c r="A266" s="35" t="s">
        <v>56</v>
      </c>
      <c r="E266" s="40" t="s">
        <v>312</v>
      </c>
    </row>
    <row r="267" spans="1:5" ht="12.75">
      <c r="A267" t="s">
        <v>58</v>
      </c>
      <c r="E267" s="39" t="s">
        <v>51</v>
      </c>
    </row>
    <row r="268" spans="1:16" ht="25.5">
      <c r="A268" t="s">
        <v>48</v>
      </c>
      <c s="34" t="s">
        <v>97</v>
      </c>
      <c s="34" t="s">
        <v>488</v>
      </c>
      <c s="35" t="s">
        <v>51</v>
      </c>
      <c s="6" t="s">
        <v>489</v>
      </c>
      <c s="36" t="s">
        <v>76</v>
      </c>
      <c s="37">
        <v>2.687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287</v>
      </c>
      <c>
        <f>(M268*21)/100</f>
      </c>
      <c t="s">
        <v>26</v>
      </c>
    </row>
    <row r="269" spans="1:5" ht="25.5">
      <c r="A269" s="35" t="s">
        <v>55</v>
      </c>
      <c r="E269" s="39" t="s">
        <v>489</v>
      </c>
    </row>
    <row r="270" spans="1:5" ht="12.75">
      <c r="A270" s="35" t="s">
        <v>56</v>
      </c>
      <c r="E270" s="40" t="s">
        <v>490</v>
      </c>
    </row>
    <row r="271" spans="1:5" ht="12.75">
      <c r="A271" t="s">
        <v>58</v>
      </c>
      <c r="E271" s="39" t="s">
        <v>51</v>
      </c>
    </row>
    <row r="272" spans="1:13" ht="12.75">
      <c r="A272" t="s">
        <v>45</v>
      </c>
      <c r="C272" s="31" t="s">
        <v>494</v>
      </c>
      <c r="E272" s="33" t="s">
        <v>495</v>
      </c>
      <c r="J272" s="32">
        <f>0</f>
      </c>
      <c s="32">
        <f>0</f>
      </c>
      <c s="32">
        <f>0+L273+L277+L281</f>
      </c>
      <c s="32">
        <f>0+M273+M277+M281</f>
      </c>
    </row>
    <row r="273" spans="1:16" ht="25.5">
      <c r="A273" t="s">
        <v>48</v>
      </c>
      <c s="34" t="s">
        <v>102</v>
      </c>
      <c s="34" t="s">
        <v>496</v>
      </c>
      <c s="35" t="s">
        <v>51</v>
      </c>
      <c s="6" t="s">
        <v>497</v>
      </c>
      <c s="36" t="s">
        <v>53</v>
      </c>
      <c s="37">
        <v>27.432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287</v>
      </c>
      <c>
        <f>(M273*21)/100</f>
      </c>
      <c t="s">
        <v>26</v>
      </c>
    </row>
    <row r="274" spans="1:5" ht="25.5">
      <c r="A274" s="35" t="s">
        <v>55</v>
      </c>
      <c r="E274" s="39" t="s">
        <v>497</v>
      </c>
    </row>
    <row r="275" spans="1:5" ht="12.75">
      <c r="A275" s="35" t="s">
        <v>56</v>
      </c>
      <c r="E275" s="40" t="s">
        <v>51</v>
      </c>
    </row>
    <row r="276" spans="1:5" ht="12.75">
      <c r="A276" t="s">
        <v>58</v>
      </c>
      <c r="E276" s="39" t="s">
        <v>51</v>
      </c>
    </row>
    <row r="277" spans="1:16" ht="25.5">
      <c r="A277" t="s">
        <v>48</v>
      </c>
      <c s="34" t="s">
        <v>106</v>
      </c>
      <c s="34" t="s">
        <v>498</v>
      </c>
      <c s="35" t="s">
        <v>51</v>
      </c>
      <c s="6" t="s">
        <v>499</v>
      </c>
      <c s="36" t="s">
        <v>53</v>
      </c>
      <c s="37">
        <v>271.71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287</v>
      </c>
      <c>
        <f>(M277*21)/100</f>
      </c>
      <c t="s">
        <v>26</v>
      </c>
    </row>
    <row r="278" spans="1:5" ht="25.5">
      <c r="A278" s="35" t="s">
        <v>55</v>
      </c>
      <c r="E278" s="39" t="s">
        <v>499</v>
      </c>
    </row>
    <row r="279" spans="1:5" ht="12.75">
      <c r="A279" s="35" t="s">
        <v>56</v>
      </c>
      <c r="E279" s="40" t="s">
        <v>520</v>
      </c>
    </row>
    <row r="280" spans="1:5" ht="12.75">
      <c r="A280" t="s">
        <v>58</v>
      </c>
      <c r="E280" s="39" t="s">
        <v>51</v>
      </c>
    </row>
    <row r="281" spans="1:16" ht="25.5">
      <c r="A281" t="s">
        <v>48</v>
      </c>
      <c s="34" t="s">
        <v>109</v>
      </c>
      <c s="34" t="s">
        <v>501</v>
      </c>
      <c s="35" t="s">
        <v>51</v>
      </c>
      <c s="6" t="s">
        <v>502</v>
      </c>
      <c s="36" t="s">
        <v>53</v>
      </c>
      <c s="37">
        <v>27.171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287</v>
      </c>
      <c>
        <f>(M281*21)/100</f>
      </c>
      <c t="s">
        <v>26</v>
      </c>
    </row>
    <row r="282" spans="1:5" ht="25.5">
      <c r="A282" s="35" t="s">
        <v>55</v>
      </c>
      <c r="E282" s="39" t="s">
        <v>502</v>
      </c>
    </row>
    <row r="283" spans="1:5" ht="12.75">
      <c r="A283" s="35" t="s">
        <v>56</v>
      </c>
      <c r="E283" s="40" t="s">
        <v>51</v>
      </c>
    </row>
    <row r="284" spans="1:5" ht="12.75">
      <c r="A284" t="s">
        <v>58</v>
      </c>
      <c r="E284" s="39" t="s">
        <v>51</v>
      </c>
    </row>
    <row r="285" spans="1:13" ht="12.75">
      <c r="A285" t="s">
        <v>45</v>
      </c>
      <c r="C285" s="31" t="s">
        <v>503</v>
      </c>
      <c r="E285" s="33" t="s">
        <v>504</v>
      </c>
      <c r="J285" s="32">
        <f>0</f>
      </c>
      <c s="32">
        <f>0</f>
      </c>
      <c s="32">
        <f>0+L286</f>
      </c>
      <c s="32">
        <f>0+M286</f>
      </c>
    </row>
    <row r="286" spans="1:16" ht="25.5">
      <c r="A286" t="s">
        <v>48</v>
      </c>
      <c s="34" t="s">
        <v>113</v>
      </c>
      <c s="34" t="s">
        <v>505</v>
      </c>
      <c s="35" t="s">
        <v>51</v>
      </c>
      <c s="6" t="s">
        <v>506</v>
      </c>
      <c s="36" t="s">
        <v>53</v>
      </c>
      <c s="37">
        <v>1.932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287</v>
      </c>
      <c>
        <f>(M286*21)/100</f>
      </c>
      <c t="s">
        <v>26</v>
      </c>
    </row>
    <row r="287" spans="1:5" ht="38.25">
      <c r="A287" s="35" t="s">
        <v>55</v>
      </c>
      <c r="E287" s="39" t="s">
        <v>507</v>
      </c>
    </row>
    <row r="288" spans="1:5" ht="12.75">
      <c r="A288" s="35" t="s">
        <v>56</v>
      </c>
      <c r="E288" s="40" t="s">
        <v>51</v>
      </c>
    </row>
    <row r="289" spans="1:5" ht="12.75">
      <c r="A289" t="s">
        <v>58</v>
      </c>
      <c r="E289" s="39" t="s">
        <v>51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9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521</v>
      </c>
      <c s="41">
        <f>Rekapitulace!C18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521</v>
      </c>
      <c r="E4" s="26" t="s">
        <v>522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COUNTIFS(L8:L87,"=0",A8:A87,"P")+COUNTIFS(L8:L87,"",A8:A87,"P")+SUM(Q8:Q87)</f>
      </c>
    </row>
    <row r="8" spans="1:13" ht="12.75">
      <c r="A8" t="s">
        <v>43</v>
      </c>
      <c r="C8" s="28" t="s">
        <v>525</v>
      </c>
      <c r="E8" s="30" t="s">
        <v>524</v>
      </c>
      <c r="J8" s="29">
        <f>0+J9+J18</f>
      </c>
      <c s="29">
        <f>0+K9+K18</f>
      </c>
      <c s="29">
        <f>0+L9+L18</f>
      </c>
      <c s="29">
        <f>0+M9+M18</f>
      </c>
    </row>
    <row r="9" spans="1:13" ht="12.75">
      <c r="A9" t="s">
        <v>45</v>
      </c>
      <c r="C9" s="31" t="s">
        <v>49</v>
      </c>
      <c r="E9" s="33" t="s">
        <v>72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48</v>
      </c>
      <c s="34" t="s">
        <v>136</v>
      </c>
      <c s="34" t="s">
        <v>526</v>
      </c>
      <c s="35" t="s">
        <v>51</v>
      </c>
      <c s="6" t="s">
        <v>527</v>
      </c>
      <c s="36" t="s">
        <v>76</v>
      </c>
      <c s="37">
        <v>2.25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56</v>
      </c>
      <c r="E12" s="40" t="s">
        <v>51</v>
      </c>
    </row>
    <row r="13" spans="1:5" ht="12.75">
      <c r="A13" t="s">
        <v>58</v>
      </c>
      <c r="E13" s="39" t="s">
        <v>59</v>
      </c>
    </row>
    <row r="14" spans="1:16" ht="12.75">
      <c r="A14" t="s">
        <v>48</v>
      </c>
      <c s="34" t="s">
        <v>139</v>
      </c>
      <c s="34" t="s">
        <v>170</v>
      </c>
      <c s="35" t="s">
        <v>51</v>
      </c>
      <c s="6" t="s">
        <v>171</v>
      </c>
      <c s="36" t="s">
        <v>76</v>
      </c>
      <c s="37">
        <v>2.25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56</v>
      </c>
      <c r="E16" s="40" t="s">
        <v>51</v>
      </c>
    </row>
    <row r="17" spans="1:5" ht="12.75">
      <c r="A17" t="s">
        <v>58</v>
      </c>
      <c r="E17" s="39" t="s">
        <v>59</v>
      </c>
    </row>
    <row r="18" spans="1:13" ht="12.75">
      <c r="A18" t="s">
        <v>45</v>
      </c>
      <c r="C18" s="31" t="s">
        <v>85</v>
      </c>
      <c r="E18" s="33" t="s">
        <v>528</v>
      </c>
      <c r="J18" s="32">
        <f>0</f>
      </c>
      <c s="32">
        <f>0</f>
      </c>
      <c s="32">
        <f>0+L19+L23+L27+L31+L35+L39+L43+L47+L51+L55+L59+L63+L67+L71+L75+L79+L83+L87</f>
      </c>
      <c s="32">
        <f>0+M19+M23+M27+M31+M35+M39+M43+M47+M51+M55+M59+M63+M67+M71+M75+M79+M83+M87</f>
      </c>
    </row>
    <row r="19" spans="1:16" ht="25.5">
      <c r="A19" t="s">
        <v>48</v>
      </c>
      <c s="34" t="s">
        <v>49</v>
      </c>
      <c s="34" t="s">
        <v>529</v>
      </c>
      <c s="35" t="s">
        <v>51</v>
      </c>
      <c s="6" t="s">
        <v>530</v>
      </c>
      <c s="36" t="s">
        <v>116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26</v>
      </c>
    </row>
    <row r="20" spans="1:5" ht="12.75">
      <c r="A20" s="35" t="s">
        <v>55</v>
      </c>
      <c r="E20" s="39" t="s">
        <v>51</v>
      </c>
    </row>
    <row r="21" spans="1:5" ht="12.75">
      <c r="A21" s="35" t="s">
        <v>56</v>
      </c>
      <c r="E21" s="40" t="s">
        <v>51</v>
      </c>
    </row>
    <row r="22" spans="1:5" ht="12.75">
      <c r="A22" t="s">
        <v>58</v>
      </c>
      <c r="E22" s="39" t="s">
        <v>59</v>
      </c>
    </row>
    <row r="23" spans="1:16" ht="25.5">
      <c r="A23" t="s">
        <v>48</v>
      </c>
      <c s="34" t="s">
        <v>26</v>
      </c>
      <c s="34" t="s">
        <v>531</v>
      </c>
      <c s="35" t="s">
        <v>51</v>
      </c>
      <c s="6" t="s">
        <v>532</v>
      </c>
      <c s="36" t="s">
        <v>116</v>
      </c>
      <c s="37">
        <v>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12.75">
      <c r="A24" s="35" t="s">
        <v>55</v>
      </c>
      <c r="E24" s="39" t="s">
        <v>51</v>
      </c>
    </row>
    <row r="25" spans="1:5" ht="12.75">
      <c r="A25" s="35" t="s">
        <v>56</v>
      </c>
      <c r="E25" s="40" t="s">
        <v>51</v>
      </c>
    </row>
    <row r="26" spans="1:5" ht="12.75">
      <c r="A26" t="s">
        <v>58</v>
      </c>
      <c r="E26" s="39" t="s">
        <v>59</v>
      </c>
    </row>
    <row r="27" spans="1:16" ht="12.75">
      <c r="A27" t="s">
        <v>48</v>
      </c>
      <c s="34" t="s">
        <v>25</v>
      </c>
      <c s="34" t="s">
        <v>533</v>
      </c>
      <c s="35" t="s">
        <v>51</v>
      </c>
      <c s="6" t="s">
        <v>534</v>
      </c>
      <c s="36" t="s">
        <v>116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26</v>
      </c>
    </row>
    <row r="28" spans="1:5" ht="12.75">
      <c r="A28" s="35" t="s">
        <v>55</v>
      </c>
      <c r="E28" s="39" t="s">
        <v>51</v>
      </c>
    </row>
    <row r="29" spans="1:5" ht="12.75">
      <c r="A29" s="35" t="s">
        <v>56</v>
      </c>
      <c r="E29" s="40" t="s">
        <v>51</v>
      </c>
    </row>
    <row r="30" spans="1:5" ht="12.75">
      <c r="A30" t="s">
        <v>58</v>
      </c>
      <c r="E30" s="39" t="s">
        <v>59</v>
      </c>
    </row>
    <row r="31" spans="1:16" ht="12.75">
      <c r="A31" t="s">
        <v>48</v>
      </c>
      <c s="34" t="s">
        <v>67</v>
      </c>
      <c s="34" t="s">
        <v>535</v>
      </c>
      <c s="35" t="s">
        <v>51</v>
      </c>
      <c s="6" t="s">
        <v>536</v>
      </c>
      <c s="36" t="s">
        <v>116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51</v>
      </c>
    </row>
    <row r="33" spans="1:5" ht="12.75">
      <c r="A33" s="35" t="s">
        <v>56</v>
      </c>
      <c r="E33" s="40" t="s">
        <v>51</v>
      </c>
    </row>
    <row r="34" spans="1:5" ht="12.75">
      <c r="A34" t="s">
        <v>58</v>
      </c>
      <c r="E34" s="39" t="s">
        <v>59</v>
      </c>
    </row>
    <row r="35" spans="1:16" ht="12.75">
      <c r="A35" t="s">
        <v>48</v>
      </c>
      <c s="34" t="s">
        <v>73</v>
      </c>
      <c s="34" t="s">
        <v>537</v>
      </c>
      <c s="35" t="s">
        <v>51</v>
      </c>
      <c s="6" t="s">
        <v>538</v>
      </c>
      <c s="36" t="s">
        <v>116</v>
      </c>
      <c s="37">
        <v>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26</v>
      </c>
    </row>
    <row r="36" spans="1:5" ht="12.75">
      <c r="A36" s="35" t="s">
        <v>55</v>
      </c>
      <c r="E36" s="39" t="s">
        <v>51</v>
      </c>
    </row>
    <row r="37" spans="1:5" ht="12.75">
      <c r="A37" s="35" t="s">
        <v>56</v>
      </c>
      <c r="E37" s="40" t="s">
        <v>51</v>
      </c>
    </row>
    <row r="38" spans="1:5" ht="12.75">
      <c r="A38" t="s">
        <v>58</v>
      </c>
      <c r="E38" s="39" t="s">
        <v>59</v>
      </c>
    </row>
    <row r="39" spans="1:16" ht="12.75">
      <c r="A39" t="s">
        <v>48</v>
      </c>
      <c s="34" t="s">
        <v>78</v>
      </c>
      <c s="34" t="s">
        <v>539</v>
      </c>
      <c s="35" t="s">
        <v>51</v>
      </c>
      <c s="6" t="s">
        <v>540</v>
      </c>
      <c s="36" t="s">
        <v>116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26</v>
      </c>
    </row>
    <row r="40" spans="1:5" ht="12.75">
      <c r="A40" s="35" t="s">
        <v>55</v>
      </c>
      <c r="E40" s="39" t="s">
        <v>51</v>
      </c>
    </row>
    <row r="41" spans="1:5" ht="12.75">
      <c r="A41" s="35" t="s">
        <v>56</v>
      </c>
      <c r="E41" s="40" t="s">
        <v>51</v>
      </c>
    </row>
    <row r="42" spans="1:5" ht="12.75">
      <c r="A42" t="s">
        <v>58</v>
      </c>
      <c r="E42" s="39" t="s">
        <v>59</v>
      </c>
    </row>
    <row r="43" spans="1:16" ht="25.5">
      <c r="A43" t="s">
        <v>48</v>
      </c>
      <c s="34" t="s">
        <v>85</v>
      </c>
      <c s="34" t="s">
        <v>541</v>
      </c>
      <c s="35" t="s">
        <v>51</v>
      </c>
      <c s="6" t="s">
        <v>542</v>
      </c>
      <c s="36" t="s">
        <v>116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26</v>
      </c>
    </row>
    <row r="44" spans="1:5" ht="12.75">
      <c r="A44" s="35" t="s">
        <v>55</v>
      </c>
      <c r="E44" s="39" t="s">
        <v>51</v>
      </c>
    </row>
    <row r="45" spans="1:5" ht="12.75">
      <c r="A45" s="35" t="s">
        <v>56</v>
      </c>
      <c r="E45" s="40" t="s">
        <v>51</v>
      </c>
    </row>
    <row r="46" spans="1:5" ht="12.75">
      <c r="A46" t="s">
        <v>58</v>
      </c>
      <c r="E46" s="39" t="s">
        <v>59</v>
      </c>
    </row>
    <row r="47" spans="1:16" ht="12.75">
      <c r="A47" t="s">
        <v>48</v>
      </c>
      <c s="34" t="s">
        <v>92</v>
      </c>
      <c s="34" t="s">
        <v>543</v>
      </c>
      <c s="35" t="s">
        <v>51</v>
      </c>
      <c s="6" t="s">
        <v>544</v>
      </c>
      <c s="36" t="s">
        <v>116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26</v>
      </c>
    </row>
    <row r="48" spans="1:5" ht="12.75">
      <c r="A48" s="35" t="s">
        <v>55</v>
      </c>
      <c r="E48" s="39" t="s">
        <v>51</v>
      </c>
    </row>
    <row r="49" spans="1:5" ht="12.75">
      <c r="A49" s="35" t="s">
        <v>56</v>
      </c>
      <c r="E49" s="40" t="s">
        <v>51</v>
      </c>
    </row>
    <row r="50" spans="1:5" ht="12.75">
      <c r="A50" t="s">
        <v>58</v>
      </c>
      <c r="E50" s="39" t="s">
        <v>59</v>
      </c>
    </row>
    <row r="51" spans="1:16" ht="12.75">
      <c r="A51" t="s">
        <v>48</v>
      </c>
      <c s="34" t="s">
        <v>97</v>
      </c>
      <c s="34" t="s">
        <v>545</v>
      </c>
      <c s="35" t="s">
        <v>51</v>
      </c>
      <c s="6" t="s">
        <v>546</v>
      </c>
      <c s="36" t="s">
        <v>116</v>
      </c>
      <c s="37">
        <v>3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26</v>
      </c>
    </row>
    <row r="52" spans="1:5" ht="12.75">
      <c r="A52" s="35" t="s">
        <v>55</v>
      </c>
      <c r="E52" s="39" t="s">
        <v>51</v>
      </c>
    </row>
    <row r="53" spans="1:5" ht="12.75">
      <c r="A53" s="35" t="s">
        <v>56</v>
      </c>
      <c r="E53" s="40" t="s">
        <v>51</v>
      </c>
    </row>
    <row r="54" spans="1:5" ht="12.75">
      <c r="A54" t="s">
        <v>58</v>
      </c>
      <c r="E54" s="39" t="s">
        <v>59</v>
      </c>
    </row>
    <row r="55" spans="1:16" ht="12.75">
      <c r="A55" t="s">
        <v>48</v>
      </c>
      <c s="34" t="s">
        <v>102</v>
      </c>
      <c s="34" t="s">
        <v>547</v>
      </c>
      <c s="35" t="s">
        <v>51</v>
      </c>
      <c s="6" t="s">
        <v>548</v>
      </c>
      <c s="36" t="s">
        <v>116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26</v>
      </c>
    </row>
    <row r="56" spans="1:5" ht="12.75">
      <c r="A56" s="35" t="s">
        <v>55</v>
      </c>
      <c r="E56" s="39" t="s">
        <v>51</v>
      </c>
    </row>
    <row r="57" spans="1:5" ht="12.75">
      <c r="A57" s="35" t="s">
        <v>56</v>
      </c>
      <c r="E57" s="40" t="s">
        <v>51</v>
      </c>
    </row>
    <row r="58" spans="1:5" ht="12.75">
      <c r="A58" t="s">
        <v>58</v>
      </c>
      <c r="E58" s="39" t="s">
        <v>59</v>
      </c>
    </row>
    <row r="59" spans="1:16" ht="12.75">
      <c r="A59" t="s">
        <v>48</v>
      </c>
      <c s="34" t="s">
        <v>106</v>
      </c>
      <c s="34" t="s">
        <v>549</v>
      </c>
      <c s="35" t="s">
        <v>51</v>
      </c>
      <c s="6" t="s">
        <v>550</v>
      </c>
      <c s="36" t="s">
        <v>88</v>
      </c>
      <c s="37">
        <v>25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26</v>
      </c>
    </row>
    <row r="60" spans="1:5" ht="12.75">
      <c r="A60" s="35" t="s">
        <v>55</v>
      </c>
      <c r="E60" s="39" t="s">
        <v>51</v>
      </c>
    </row>
    <row r="61" spans="1:5" ht="12.75">
      <c r="A61" s="35" t="s">
        <v>56</v>
      </c>
      <c r="E61" s="40" t="s">
        <v>51</v>
      </c>
    </row>
    <row r="62" spans="1:5" ht="12.75">
      <c r="A62" t="s">
        <v>58</v>
      </c>
      <c r="E62" s="39" t="s">
        <v>59</v>
      </c>
    </row>
    <row r="63" spans="1:16" ht="25.5">
      <c r="A63" t="s">
        <v>48</v>
      </c>
      <c s="34" t="s">
        <v>109</v>
      </c>
      <c s="34" t="s">
        <v>551</v>
      </c>
      <c s="35" t="s">
        <v>51</v>
      </c>
      <c s="6" t="s">
        <v>552</v>
      </c>
      <c s="36" t="s">
        <v>116</v>
      </c>
      <c s="37">
        <v>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26</v>
      </c>
    </row>
    <row r="64" spans="1:5" ht="12.75">
      <c r="A64" s="35" t="s">
        <v>55</v>
      </c>
      <c r="E64" s="39" t="s">
        <v>51</v>
      </c>
    </row>
    <row r="65" spans="1:5" ht="12.75">
      <c r="A65" s="35" t="s">
        <v>56</v>
      </c>
      <c r="E65" s="40" t="s">
        <v>51</v>
      </c>
    </row>
    <row r="66" spans="1:5" ht="12.75">
      <c r="A66" t="s">
        <v>58</v>
      </c>
      <c r="E66" s="39" t="s">
        <v>59</v>
      </c>
    </row>
    <row r="67" spans="1:16" ht="25.5">
      <c r="A67" t="s">
        <v>48</v>
      </c>
      <c s="34" t="s">
        <v>113</v>
      </c>
      <c s="34" t="s">
        <v>553</v>
      </c>
      <c s="35" t="s">
        <v>51</v>
      </c>
      <c s="6" t="s">
        <v>554</v>
      </c>
      <c s="36" t="s">
        <v>116</v>
      </c>
      <c s="37">
        <v>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26</v>
      </c>
    </row>
    <row r="68" spans="1:5" ht="12.75">
      <c r="A68" s="35" t="s">
        <v>55</v>
      </c>
      <c r="E68" s="39" t="s">
        <v>51</v>
      </c>
    </row>
    <row r="69" spans="1:5" ht="12.75">
      <c r="A69" s="35" t="s">
        <v>56</v>
      </c>
      <c r="E69" s="40" t="s">
        <v>51</v>
      </c>
    </row>
    <row r="70" spans="1:5" ht="12.75">
      <c r="A70" t="s">
        <v>58</v>
      </c>
      <c r="E70" s="39" t="s">
        <v>59</v>
      </c>
    </row>
    <row r="71" spans="1:16" ht="12.75">
      <c r="A71" t="s">
        <v>48</v>
      </c>
      <c s="34" t="s">
        <v>117</v>
      </c>
      <c s="34" t="s">
        <v>555</v>
      </c>
      <c s="35" t="s">
        <v>51</v>
      </c>
      <c s="6" t="s">
        <v>556</v>
      </c>
      <c s="36" t="s">
        <v>88</v>
      </c>
      <c s="37">
        <v>20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26</v>
      </c>
    </row>
    <row r="72" spans="1:5" ht="12.75">
      <c r="A72" s="35" t="s">
        <v>55</v>
      </c>
      <c r="E72" s="39" t="s">
        <v>51</v>
      </c>
    </row>
    <row r="73" spans="1:5" ht="12.75">
      <c r="A73" s="35" t="s">
        <v>56</v>
      </c>
      <c r="E73" s="40" t="s">
        <v>51</v>
      </c>
    </row>
    <row r="74" spans="1:5" ht="12.75">
      <c r="A74" t="s">
        <v>58</v>
      </c>
      <c r="E74" s="39" t="s">
        <v>59</v>
      </c>
    </row>
    <row r="75" spans="1:16" ht="12.75">
      <c r="A75" t="s">
        <v>48</v>
      </c>
      <c s="34" t="s">
        <v>121</v>
      </c>
      <c s="34" t="s">
        <v>557</v>
      </c>
      <c s="35" t="s">
        <v>51</v>
      </c>
      <c s="6" t="s">
        <v>558</v>
      </c>
      <c s="36" t="s">
        <v>88</v>
      </c>
      <c s="37">
        <v>20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26</v>
      </c>
    </row>
    <row r="76" spans="1:5" ht="12.75">
      <c r="A76" s="35" t="s">
        <v>55</v>
      </c>
      <c r="E76" s="39" t="s">
        <v>51</v>
      </c>
    </row>
    <row r="77" spans="1:5" ht="12.75">
      <c r="A77" s="35" t="s">
        <v>56</v>
      </c>
      <c r="E77" s="40" t="s">
        <v>51</v>
      </c>
    </row>
    <row r="78" spans="1:5" ht="12.75">
      <c r="A78" t="s">
        <v>58</v>
      </c>
      <c r="E78" s="39" t="s">
        <v>59</v>
      </c>
    </row>
    <row r="79" spans="1:16" ht="12.75">
      <c r="A79" t="s">
        <v>48</v>
      </c>
      <c s="34" t="s">
        <v>125</v>
      </c>
      <c s="34" t="s">
        <v>559</v>
      </c>
      <c s="35" t="s">
        <v>51</v>
      </c>
      <c s="6" t="s">
        <v>560</v>
      </c>
      <c s="36" t="s">
        <v>88</v>
      </c>
      <c s="37">
        <v>20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26</v>
      </c>
    </row>
    <row r="80" spans="1:5" ht="12.75">
      <c r="A80" s="35" t="s">
        <v>55</v>
      </c>
      <c r="E80" s="39" t="s">
        <v>51</v>
      </c>
    </row>
    <row r="81" spans="1:5" ht="12.75">
      <c r="A81" s="35" t="s">
        <v>56</v>
      </c>
      <c r="E81" s="40" t="s">
        <v>51</v>
      </c>
    </row>
    <row r="82" spans="1:5" ht="12.75">
      <c r="A82" t="s">
        <v>58</v>
      </c>
      <c r="E82" s="39" t="s">
        <v>59</v>
      </c>
    </row>
    <row r="83" spans="1:16" ht="12.75">
      <c r="A83" t="s">
        <v>48</v>
      </c>
      <c s="34" t="s">
        <v>130</v>
      </c>
      <c s="34" t="s">
        <v>561</v>
      </c>
      <c s="35" t="s">
        <v>51</v>
      </c>
      <c s="6" t="s">
        <v>562</v>
      </c>
      <c s="36" t="s">
        <v>116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26</v>
      </c>
    </row>
    <row r="84" spans="1:5" ht="12.75">
      <c r="A84" s="35" t="s">
        <v>55</v>
      </c>
      <c r="E84" s="39" t="s">
        <v>51</v>
      </c>
    </row>
    <row r="85" spans="1:5" ht="12.75">
      <c r="A85" s="35" t="s">
        <v>56</v>
      </c>
      <c r="E85" s="40" t="s">
        <v>51</v>
      </c>
    </row>
    <row r="86" spans="1:5" ht="12.75">
      <c r="A86" t="s">
        <v>58</v>
      </c>
      <c r="E86" s="39" t="s">
        <v>59</v>
      </c>
    </row>
    <row r="87" spans="1:16" ht="25.5">
      <c r="A87" t="s">
        <v>48</v>
      </c>
      <c s="34" t="s">
        <v>133</v>
      </c>
      <c s="34" t="s">
        <v>563</v>
      </c>
      <c s="35" t="s">
        <v>51</v>
      </c>
      <c s="6" t="s">
        <v>564</v>
      </c>
      <c s="36" t="s">
        <v>116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26</v>
      </c>
    </row>
    <row r="88" spans="1:5" ht="12.75">
      <c r="A88" s="35" t="s">
        <v>55</v>
      </c>
      <c r="E88" s="39" t="s">
        <v>51</v>
      </c>
    </row>
    <row r="89" spans="1:5" ht="12.75">
      <c r="A89" s="35" t="s">
        <v>56</v>
      </c>
      <c r="E89" s="40" t="s">
        <v>51</v>
      </c>
    </row>
    <row r="90" spans="1:5" ht="12.75">
      <c r="A90" t="s">
        <v>58</v>
      </c>
      <c r="E90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11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521</v>
      </c>
      <c s="41">
        <f>Rekapitulace!C18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521</v>
      </c>
      <c r="E4" s="26" t="s">
        <v>522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COUNTIFS(L8:L111,"=0",A8:A111,"P")+COUNTIFS(L8:L111,"",A8:A111,"P")+SUM(Q8:Q111)</f>
      </c>
    </row>
    <row r="8" spans="1:13" ht="12.75">
      <c r="A8" t="s">
        <v>43</v>
      </c>
      <c r="C8" s="28" t="s">
        <v>567</v>
      </c>
      <c r="E8" s="30" t="s">
        <v>566</v>
      </c>
      <c r="J8" s="29">
        <f>0+J9+J18</f>
      </c>
      <c s="29">
        <f>0+K9+K18</f>
      </c>
      <c s="29">
        <f>0+L9+L18</f>
      </c>
      <c s="29">
        <f>0+M9+M18</f>
      </c>
    </row>
    <row r="9" spans="1:13" ht="12.75">
      <c r="A9" t="s">
        <v>45</v>
      </c>
      <c r="C9" s="31" t="s">
        <v>26</v>
      </c>
      <c r="E9" s="33" t="s">
        <v>72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48</v>
      </c>
      <c s="34" t="s">
        <v>389</v>
      </c>
      <c s="34" t="s">
        <v>526</v>
      </c>
      <c s="35" t="s">
        <v>51</v>
      </c>
      <c s="6" t="s">
        <v>527</v>
      </c>
      <c s="36" t="s">
        <v>76</v>
      </c>
      <c s="37">
        <v>22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56</v>
      </c>
      <c r="E12" s="40" t="s">
        <v>51</v>
      </c>
    </row>
    <row r="13" spans="1:5" ht="12.75">
      <c r="A13" t="s">
        <v>58</v>
      </c>
      <c r="E13" s="39" t="s">
        <v>59</v>
      </c>
    </row>
    <row r="14" spans="1:16" ht="12.75">
      <c r="A14" t="s">
        <v>48</v>
      </c>
      <c s="34" t="s">
        <v>394</v>
      </c>
      <c s="34" t="s">
        <v>170</v>
      </c>
      <c s="35" t="s">
        <v>51</v>
      </c>
      <c s="6" t="s">
        <v>171</v>
      </c>
      <c s="36" t="s">
        <v>76</v>
      </c>
      <c s="37">
        <v>22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56</v>
      </c>
      <c r="E16" s="40" t="s">
        <v>51</v>
      </c>
    </row>
    <row r="17" spans="1:5" ht="12.75">
      <c r="A17" t="s">
        <v>58</v>
      </c>
      <c r="E17" s="39" t="s">
        <v>59</v>
      </c>
    </row>
    <row r="18" spans="1:13" ht="12.75">
      <c r="A18" t="s">
        <v>45</v>
      </c>
      <c r="C18" s="31" t="s">
        <v>85</v>
      </c>
      <c r="E18" s="33" t="s">
        <v>528</v>
      </c>
      <c r="J18" s="32">
        <f>0</f>
      </c>
      <c s="32">
        <f>0</f>
      </c>
      <c s="32">
        <f>0+L19+L23+L27+L31+L35+L39+L43+L47+L51+L55+L59+L63+L67+L71+L75+L79+L83+L87+L91+L95+L99+L103+L107+L111</f>
      </c>
      <c s="32">
        <f>0+M19+M23+M27+M31+M35+M39+M43+M47+M51+M55+M59+M63+M67+M71+M75+M79+M83+M87+M91+M95+M99+M103+M107+M111</f>
      </c>
    </row>
    <row r="19" spans="1:16" ht="25.5">
      <c r="A19" t="s">
        <v>48</v>
      </c>
      <c s="34" t="s">
        <v>218</v>
      </c>
      <c s="34" t="s">
        <v>529</v>
      </c>
      <c s="35" t="s">
        <v>51</v>
      </c>
      <c s="6" t="s">
        <v>530</v>
      </c>
      <c s="36" t="s">
        <v>116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26</v>
      </c>
    </row>
    <row r="20" spans="1:5" ht="12.75">
      <c r="A20" s="35" t="s">
        <v>55</v>
      </c>
      <c r="E20" s="39" t="s">
        <v>51</v>
      </c>
    </row>
    <row r="21" spans="1:5" ht="12.75">
      <c r="A21" s="35" t="s">
        <v>56</v>
      </c>
      <c r="E21" s="40" t="s">
        <v>51</v>
      </c>
    </row>
    <row r="22" spans="1:5" ht="12.75">
      <c r="A22" t="s">
        <v>58</v>
      </c>
      <c r="E22" s="39" t="s">
        <v>59</v>
      </c>
    </row>
    <row r="23" spans="1:16" ht="25.5">
      <c r="A23" t="s">
        <v>48</v>
      </c>
      <c s="34" t="s">
        <v>222</v>
      </c>
      <c s="34" t="s">
        <v>531</v>
      </c>
      <c s="35" t="s">
        <v>51</v>
      </c>
      <c s="6" t="s">
        <v>532</v>
      </c>
      <c s="36" t="s">
        <v>116</v>
      </c>
      <c s="37">
        <v>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12.75">
      <c r="A24" s="35" t="s">
        <v>55</v>
      </c>
      <c r="E24" s="39" t="s">
        <v>51</v>
      </c>
    </row>
    <row r="25" spans="1:5" ht="12.75">
      <c r="A25" s="35" t="s">
        <v>56</v>
      </c>
      <c r="E25" s="40" t="s">
        <v>51</v>
      </c>
    </row>
    <row r="26" spans="1:5" ht="12.75">
      <c r="A26" t="s">
        <v>58</v>
      </c>
      <c r="E26" s="39" t="s">
        <v>59</v>
      </c>
    </row>
    <row r="27" spans="1:16" ht="12.75">
      <c r="A27" t="s">
        <v>48</v>
      </c>
      <c s="34" t="s">
        <v>226</v>
      </c>
      <c s="34" t="s">
        <v>533</v>
      </c>
      <c s="35" t="s">
        <v>51</v>
      </c>
      <c s="6" t="s">
        <v>534</v>
      </c>
      <c s="36" t="s">
        <v>116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26</v>
      </c>
    </row>
    <row r="28" spans="1:5" ht="12.75">
      <c r="A28" s="35" t="s">
        <v>55</v>
      </c>
      <c r="E28" s="39" t="s">
        <v>51</v>
      </c>
    </row>
    <row r="29" spans="1:5" ht="12.75">
      <c r="A29" s="35" t="s">
        <v>56</v>
      </c>
      <c r="E29" s="40" t="s">
        <v>51</v>
      </c>
    </row>
    <row r="30" spans="1:5" ht="12.75">
      <c r="A30" t="s">
        <v>58</v>
      </c>
      <c r="E30" s="39" t="s">
        <v>59</v>
      </c>
    </row>
    <row r="31" spans="1:16" ht="12.75">
      <c r="A31" t="s">
        <v>48</v>
      </c>
      <c s="34" t="s">
        <v>230</v>
      </c>
      <c s="34" t="s">
        <v>535</v>
      </c>
      <c s="35" t="s">
        <v>51</v>
      </c>
      <c s="6" t="s">
        <v>536</v>
      </c>
      <c s="36" t="s">
        <v>116</v>
      </c>
      <c s="37">
        <v>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51</v>
      </c>
    </row>
    <row r="33" spans="1:5" ht="12.75">
      <c r="A33" s="35" t="s">
        <v>56</v>
      </c>
      <c r="E33" s="40" t="s">
        <v>51</v>
      </c>
    </row>
    <row r="34" spans="1:5" ht="12.75">
      <c r="A34" t="s">
        <v>58</v>
      </c>
      <c r="E34" s="39" t="s">
        <v>59</v>
      </c>
    </row>
    <row r="35" spans="1:16" ht="12.75">
      <c r="A35" t="s">
        <v>48</v>
      </c>
      <c s="34" t="s">
        <v>233</v>
      </c>
      <c s="34" t="s">
        <v>537</v>
      </c>
      <c s="35" t="s">
        <v>51</v>
      </c>
      <c s="6" t="s">
        <v>538</v>
      </c>
      <c s="36" t="s">
        <v>116</v>
      </c>
      <c s="37">
        <v>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26</v>
      </c>
    </row>
    <row r="36" spans="1:5" ht="12.75">
      <c r="A36" s="35" t="s">
        <v>55</v>
      </c>
      <c r="E36" s="39" t="s">
        <v>51</v>
      </c>
    </row>
    <row r="37" spans="1:5" ht="12.75">
      <c r="A37" s="35" t="s">
        <v>56</v>
      </c>
      <c r="E37" s="40" t="s">
        <v>51</v>
      </c>
    </row>
    <row r="38" spans="1:5" ht="12.75">
      <c r="A38" t="s">
        <v>58</v>
      </c>
      <c r="E38" s="39" t="s">
        <v>59</v>
      </c>
    </row>
    <row r="39" spans="1:16" ht="12.75">
      <c r="A39" t="s">
        <v>48</v>
      </c>
      <c s="34" t="s">
        <v>236</v>
      </c>
      <c s="34" t="s">
        <v>568</v>
      </c>
      <c s="35" t="s">
        <v>51</v>
      </c>
      <c s="6" t="s">
        <v>569</v>
      </c>
      <c s="36" t="s">
        <v>116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26</v>
      </c>
    </row>
    <row r="40" spans="1:5" ht="12.75">
      <c r="A40" s="35" t="s">
        <v>55</v>
      </c>
      <c r="E40" s="39" t="s">
        <v>51</v>
      </c>
    </row>
    <row r="41" spans="1:5" ht="12.75">
      <c r="A41" s="35" t="s">
        <v>56</v>
      </c>
      <c r="E41" s="40" t="s">
        <v>51</v>
      </c>
    </row>
    <row r="42" spans="1:5" ht="12.75">
      <c r="A42" t="s">
        <v>58</v>
      </c>
      <c r="E42" s="39" t="s">
        <v>59</v>
      </c>
    </row>
    <row r="43" spans="1:16" ht="12.75">
      <c r="A43" t="s">
        <v>48</v>
      </c>
      <c s="34" t="s">
        <v>239</v>
      </c>
      <c s="34" t="s">
        <v>547</v>
      </c>
      <c s="35" t="s">
        <v>51</v>
      </c>
      <c s="6" t="s">
        <v>548</v>
      </c>
      <c s="36" t="s">
        <v>116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26</v>
      </c>
    </row>
    <row r="44" spans="1:5" ht="12.75">
      <c r="A44" s="35" t="s">
        <v>55</v>
      </c>
      <c r="E44" s="39" t="s">
        <v>51</v>
      </c>
    </row>
    <row r="45" spans="1:5" ht="12.75">
      <c r="A45" s="35" t="s">
        <v>56</v>
      </c>
      <c r="E45" s="40" t="s">
        <v>51</v>
      </c>
    </row>
    <row r="46" spans="1:5" ht="12.75">
      <c r="A46" t="s">
        <v>58</v>
      </c>
      <c r="E46" s="39" t="s">
        <v>59</v>
      </c>
    </row>
    <row r="47" spans="1:16" ht="12.75">
      <c r="A47" t="s">
        <v>48</v>
      </c>
      <c s="34" t="s">
        <v>245</v>
      </c>
      <c s="34" t="s">
        <v>545</v>
      </c>
      <c s="35" t="s">
        <v>51</v>
      </c>
      <c s="6" t="s">
        <v>546</v>
      </c>
      <c s="36" t="s">
        <v>116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26</v>
      </c>
    </row>
    <row r="48" spans="1:5" ht="12.75">
      <c r="A48" s="35" t="s">
        <v>55</v>
      </c>
      <c r="E48" s="39" t="s">
        <v>51</v>
      </c>
    </row>
    <row r="49" spans="1:5" ht="12.75">
      <c r="A49" s="35" t="s">
        <v>56</v>
      </c>
      <c r="E49" s="40" t="s">
        <v>51</v>
      </c>
    </row>
    <row r="50" spans="1:5" ht="12.75">
      <c r="A50" t="s">
        <v>58</v>
      </c>
      <c r="E50" s="39" t="s">
        <v>59</v>
      </c>
    </row>
    <row r="51" spans="1:16" ht="25.5">
      <c r="A51" t="s">
        <v>48</v>
      </c>
      <c s="34" t="s">
        <v>249</v>
      </c>
      <c s="34" t="s">
        <v>541</v>
      </c>
      <c s="35" t="s">
        <v>51</v>
      </c>
      <c s="6" t="s">
        <v>542</v>
      </c>
      <c s="36" t="s">
        <v>116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26</v>
      </c>
    </row>
    <row r="52" spans="1:5" ht="12.75">
      <c r="A52" s="35" t="s">
        <v>55</v>
      </c>
      <c r="E52" s="39" t="s">
        <v>51</v>
      </c>
    </row>
    <row r="53" spans="1:5" ht="12.75">
      <c r="A53" s="35" t="s">
        <v>56</v>
      </c>
      <c r="E53" s="40" t="s">
        <v>51</v>
      </c>
    </row>
    <row r="54" spans="1:5" ht="12.75">
      <c r="A54" t="s">
        <v>58</v>
      </c>
      <c r="E54" s="39" t="s">
        <v>59</v>
      </c>
    </row>
    <row r="55" spans="1:16" ht="12.75">
      <c r="A55" t="s">
        <v>48</v>
      </c>
      <c s="34" t="s">
        <v>255</v>
      </c>
      <c s="34" t="s">
        <v>570</v>
      </c>
      <c s="35" t="s">
        <v>51</v>
      </c>
      <c s="6" t="s">
        <v>571</v>
      </c>
      <c s="36" t="s">
        <v>116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26</v>
      </c>
    </row>
    <row r="56" spans="1:5" ht="12.75">
      <c r="A56" s="35" t="s">
        <v>55</v>
      </c>
      <c r="E56" s="39" t="s">
        <v>51</v>
      </c>
    </row>
    <row r="57" spans="1:5" ht="12.75">
      <c r="A57" s="35" t="s">
        <v>56</v>
      </c>
      <c r="E57" s="40" t="s">
        <v>51</v>
      </c>
    </row>
    <row r="58" spans="1:5" ht="12.75">
      <c r="A58" t="s">
        <v>58</v>
      </c>
      <c r="E58" s="39" t="s">
        <v>59</v>
      </c>
    </row>
    <row r="59" spans="1:16" ht="12.75">
      <c r="A59" t="s">
        <v>48</v>
      </c>
      <c s="34" t="s">
        <v>175</v>
      </c>
      <c s="34" t="s">
        <v>572</v>
      </c>
      <c s="35" t="s">
        <v>51</v>
      </c>
      <c s="6" t="s">
        <v>573</v>
      </c>
      <c s="36" t="s">
        <v>116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26</v>
      </c>
    </row>
    <row r="60" spans="1:5" ht="12.75">
      <c r="A60" s="35" t="s">
        <v>55</v>
      </c>
      <c r="E60" s="39" t="s">
        <v>51</v>
      </c>
    </row>
    <row r="61" spans="1:5" ht="12.75">
      <c r="A61" s="35" t="s">
        <v>56</v>
      </c>
      <c r="E61" s="40" t="s">
        <v>51</v>
      </c>
    </row>
    <row r="62" spans="1:5" ht="12.75">
      <c r="A62" t="s">
        <v>58</v>
      </c>
      <c r="E62" s="39" t="s">
        <v>59</v>
      </c>
    </row>
    <row r="63" spans="1:16" ht="12.75">
      <c r="A63" t="s">
        <v>48</v>
      </c>
      <c s="34" t="s">
        <v>155</v>
      </c>
      <c s="34" t="s">
        <v>549</v>
      </c>
      <c s="35" t="s">
        <v>51</v>
      </c>
      <c s="6" t="s">
        <v>550</v>
      </c>
      <c s="36" t="s">
        <v>88</v>
      </c>
      <c s="37">
        <v>115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26</v>
      </c>
    </row>
    <row r="64" spans="1:5" ht="12.75">
      <c r="A64" s="35" t="s">
        <v>55</v>
      </c>
      <c r="E64" s="39" t="s">
        <v>51</v>
      </c>
    </row>
    <row r="65" spans="1:5" ht="12.75">
      <c r="A65" s="35" t="s">
        <v>56</v>
      </c>
      <c r="E65" s="40" t="s">
        <v>51</v>
      </c>
    </row>
    <row r="66" spans="1:5" ht="12.75">
      <c r="A66" t="s">
        <v>58</v>
      </c>
      <c r="E66" s="39" t="s">
        <v>59</v>
      </c>
    </row>
    <row r="67" spans="1:16" ht="12.75">
      <c r="A67" t="s">
        <v>48</v>
      </c>
      <c s="34" t="s">
        <v>348</v>
      </c>
      <c s="34" t="s">
        <v>574</v>
      </c>
      <c s="35" t="s">
        <v>51</v>
      </c>
      <c s="6" t="s">
        <v>575</v>
      </c>
      <c s="36" t="s">
        <v>88</v>
      </c>
      <c s="37">
        <v>70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26</v>
      </c>
    </row>
    <row r="68" spans="1:5" ht="12.75">
      <c r="A68" s="35" t="s">
        <v>55</v>
      </c>
      <c r="E68" s="39" t="s">
        <v>51</v>
      </c>
    </row>
    <row r="69" spans="1:5" ht="12.75">
      <c r="A69" s="35" t="s">
        <v>56</v>
      </c>
      <c r="E69" s="40" t="s">
        <v>51</v>
      </c>
    </row>
    <row r="70" spans="1:5" ht="12.75">
      <c r="A70" t="s">
        <v>58</v>
      </c>
      <c r="E70" s="39" t="s">
        <v>59</v>
      </c>
    </row>
    <row r="71" spans="1:16" ht="25.5">
      <c r="A71" t="s">
        <v>48</v>
      </c>
      <c s="34" t="s">
        <v>351</v>
      </c>
      <c s="34" t="s">
        <v>553</v>
      </c>
      <c s="35" t="s">
        <v>51</v>
      </c>
      <c s="6" t="s">
        <v>554</v>
      </c>
      <c s="36" t="s">
        <v>116</v>
      </c>
      <c s="37">
        <v>10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26</v>
      </c>
    </row>
    <row r="72" spans="1:5" ht="12.75">
      <c r="A72" s="35" t="s">
        <v>55</v>
      </c>
      <c r="E72" s="39" t="s">
        <v>51</v>
      </c>
    </row>
    <row r="73" spans="1:5" ht="12.75">
      <c r="A73" s="35" t="s">
        <v>56</v>
      </c>
      <c r="E73" s="40" t="s">
        <v>51</v>
      </c>
    </row>
    <row r="74" spans="1:5" ht="12.75">
      <c r="A74" t="s">
        <v>58</v>
      </c>
      <c r="E74" s="39" t="s">
        <v>59</v>
      </c>
    </row>
    <row r="75" spans="1:16" ht="25.5">
      <c r="A75" t="s">
        <v>48</v>
      </c>
      <c s="34" t="s">
        <v>355</v>
      </c>
      <c s="34" t="s">
        <v>551</v>
      </c>
      <c s="35" t="s">
        <v>51</v>
      </c>
      <c s="6" t="s">
        <v>552</v>
      </c>
      <c s="36" t="s">
        <v>116</v>
      </c>
      <c s="37">
        <v>4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26</v>
      </c>
    </row>
    <row r="76" spans="1:5" ht="12.75">
      <c r="A76" s="35" t="s">
        <v>55</v>
      </c>
      <c r="E76" s="39" t="s">
        <v>51</v>
      </c>
    </row>
    <row r="77" spans="1:5" ht="12.75">
      <c r="A77" s="35" t="s">
        <v>56</v>
      </c>
      <c r="E77" s="40" t="s">
        <v>51</v>
      </c>
    </row>
    <row r="78" spans="1:5" ht="12.75">
      <c r="A78" t="s">
        <v>58</v>
      </c>
      <c r="E78" s="39" t="s">
        <v>59</v>
      </c>
    </row>
    <row r="79" spans="1:16" ht="12.75">
      <c r="A79" t="s">
        <v>48</v>
      </c>
      <c s="34" t="s">
        <v>359</v>
      </c>
      <c s="34" t="s">
        <v>555</v>
      </c>
      <c s="35" t="s">
        <v>51</v>
      </c>
      <c s="6" t="s">
        <v>556</v>
      </c>
      <c s="36" t="s">
        <v>88</v>
      </c>
      <c s="37">
        <v>170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26</v>
      </c>
    </row>
    <row r="80" spans="1:5" ht="12.75">
      <c r="A80" s="35" t="s">
        <v>55</v>
      </c>
      <c r="E80" s="39" t="s">
        <v>51</v>
      </c>
    </row>
    <row r="81" spans="1:5" ht="12.75">
      <c r="A81" s="35" t="s">
        <v>56</v>
      </c>
      <c r="E81" s="40" t="s">
        <v>51</v>
      </c>
    </row>
    <row r="82" spans="1:5" ht="12.75">
      <c r="A82" t="s">
        <v>58</v>
      </c>
      <c r="E82" s="39" t="s">
        <v>59</v>
      </c>
    </row>
    <row r="83" spans="1:16" ht="12.75">
      <c r="A83" t="s">
        <v>48</v>
      </c>
      <c s="34" t="s">
        <v>363</v>
      </c>
      <c s="34" t="s">
        <v>557</v>
      </c>
      <c s="35" t="s">
        <v>51</v>
      </c>
      <c s="6" t="s">
        <v>558</v>
      </c>
      <c s="36" t="s">
        <v>88</v>
      </c>
      <c s="37">
        <v>170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26</v>
      </c>
    </row>
    <row r="84" spans="1:5" ht="12.75">
      <c r="A84" s="35" t="s">
        <v>55</v>
      </c>
      <c r="E84" s="39" t="s">
        <v>51</v>
      </c>
    </row>
    <row r="85" spans="1:5" ht="12.75">
      <c r="A85" s="35" t="s">
        <v>56</v>
      </c>
      <c r="E85" s="40" t="s">
        <v>51</v>
      </c>
    </row>
    <row r="86" spans="1:5" ht="12.75">
      <c r="A86" t="s">
        <v>58</v>
      </c>
      <c r="E86" s="39" t="s">
        <v>59</v>
      </c>
    </row>
    <row r="87" spans="1:16" ht="12.75">
      <c r="A87" t="s">
        <v>48</v>
      </c>
      <c s="34" t="s">
        <v>367</v>
      </c>
      <c s="34" t="s">
        <v>576</v>
      </c>
      <c s="35" t="s">
        <v>51</v>
      </c>
      <c s="6" t="s">
        <v>577</v>
      </c>
      <c s="36" t="s">
        <v>116</v>
      </c>
      <c s="37">
        <v>4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26</v>
      </c>
    </row>
    <row r="88" spans="1:5" ht="12.75">
      <c r="A88" s="35" t="s">
        <v>55</v>
      </c>
      <c r="E88" s="39" t="s">
        <v>51</v>
      </c>
    </row>
    <row r="89" spans="1:5" ht="12.75">
      <c r="A89" s="35" t="s">
        <v>56</v>
      </c>
      <c r="E89" s="40" t="s">
        <v>51</v>
      </c>
    </row>
    <row r="90" spans="1:5" ht="12.75">
      <c r="A90" t="s">
        <v>58</v>
      </c>
      <c r="E90" s="39" t="s">
        <v>59</v>
      </c>
    </row>
    <row r="91" spans="1:16" ht="12.75">
      <c r="A91" t="s">
        <v>48</v>
      </c>
      <c s="34" t="s">
        <v>371</v>
      </c>
      <c s="34" t="s">
        <v>578</v>
      </c>
      <c s="35" t="s">
        <v>51</v>
      </c>
      <c s="6" t="s">
        <v>579</v>
      </c>
      <c s="36" t="s">
        <v>116</v>
      </c>
      <c s="37">
        <v>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26</v>
      </c>
    </row>
    <row r="92" spans="1:5" ht="12.75">
      <c r="A92" s="35" t="s">
        <v>55</v>
      </c>
      <c r="E92" s="39" t="s">
        <v>51</v>
      </c>
    </row>
    <row r="93" spans="1:5" ht="12.75">
      <c r="A93" s="35" t="s">
        <v>56</v>
      </c>
      <c r="E93" s="40" t="s">
        <v>51</v>
      </c>
    </row>
    <row r="94" spans="1:5" ht="12.75">
      <c r="A94" t="s">
        <v>58</v>
      </c>
      <c r="E94" s="39" t="s">
        <v>59</v>
      </c>
    </row>
    <row r="95" spans="1:16" ht="12.75">
      <c r="A95" t="s">
        <v>48</v>
      </c>
      <c s="34" t="s">
        <v>374</v>
      </c>
      <c s="34" t="s">
        <v>561</v>
      </c>
      <c s="35" t="s">
        <v>51</v>
      </c>
      <c s="6" t="s">
        <v>562</v>
      </c>
      <c s="36" t="s">
        <v>116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26</v>
      </c>
    </row>
    <row r="96" spans="1:5" ht="12.75">
      <c r="A96" s="35" t="s">
        <v>55</v>
      </c>
      <c r="E96" s="39" t="s">
        <v>51</v>
      </c>
    </row>
    <row r="97" spans="1:5" ht="12.75">
      <c r="A97" s="35" t="s">
        <v>56</v>
      </c>
      <c r="E97" s="40" t="s">
        <v>51</v>
      </c>
    </row>
    <row r="98" spans="1:5" ht="12.75">
      <c r="A98" t="s">
        <v>58</v>
      </c>
      <c r="E98" s="39" t="s">
        <v>59</v>
      </c>
    </row>
    <row r="99" spans="1:16" ht="25.5">
      <c r="A99" t="s">
        <v>48</v>
      </c>
      <c s="34" t="s">
        <v>376</v>
      </c>
      <c s="34" t="s">
        <v>580</v>
      </c>
      <c s="35" t="s">
        <v>51</v>
      </c>
      <c s="6" t="s">
        <v>581</v>
      </c>
      <c s="36" t="s">
        <v>116</v>
      </c>
      <c s="37">
        <v>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26</v>
      </c>
    </row>
    <row r="100" spans="1:5" ht="12.75">
      <c r="A100" s="35" t="s">
        <v>55</v>
      </c>
      <c r="E100" s="39" t="s">
        <v>51</v>
      </c>
    </row>
    <row r="101" spans="1:5" ht="12.75">
      <c r="A101" s="35" t="s">
        <v>56</v>
      </c>
      <c r="E101" s="40" t="s">
        <v>51</v>
      </c>
    </row>
    <row r="102" spans="1:5" ht="12.75">
      <c r="A102" t="s">
        <v>58</v>
      </c>
      <c r="E102" s="39" t="s">
        <v>59</v>
      </c>
    </row>
    <row r="103" spans="1:16" ht="12.75">
      <c r="A103" t="s">
        <v>48</v>
      </c>
      <c s="34" t="s">
        <v>381</v>
      </c>
      <c s="34" t="s">
        <v>582</v>
      </c>
      <c s="35" t="s">
        <v>51</v>
      </c>
      <c s="6" t="s">
        <v>583</v>
      </c>
      <c s="36" t="s">
        <v>88</v>
      </c>
      <c s="37">
        <v>80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26</v>
      </c>
    </row>
    <row r="104" spans="1:5" ht="12.75">
      <c r="A104" s="35" t="s">
        <v>55</v>
      </c>
      <c r="E104" s="39" t="s">
        <v>51</v>
      </c>
    </row>
    <row r="105" spans="1:5" ht="12.75">
      <c r="A105" s="35" t="s">
        <v>56</v>
      </c>
      <c r="E105" s="40" t="s">
        <v>51</v>
      </c>
    </row>
    <row r="106" spans="1:5" ht="12.75">
      <c r="A106" t="s">
        <v>58</v>
      </c>
      <c r="E106" s="39" t="s">
        <v>59</v>
      </c>
    </row>
    <row r="107" spans="1:16" ht="12.75">
      <c r="A107" t="s">
        <v>48</v>
      </c>
      <c s="34" t="s">
        <v>384</v>
      </c>
      <c s="34" t="s">
        <v>559</v>
      </c>
      <c s="35" t="s">
        <v>51</v>
      </c>
      <c s="6" t="s">
        <v>560</v>
      </c>
      <c s="36" t="s">
        <v>88</v>
      </c>
      <c s="37">
        <v>20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26</v>
      </c>
    </row>
    <row r="108" spans="1:5" ht="12.75">
      <c r="A108" s="35" t="s">
        <v>55</v>
      </c>
      <c r="E108" s="39" t="s">
        <v>51</v>
      </c>
    </row>
    <row r="109" spans="1:5" ht="12.75">
      <c r="A109" s="35" t="s">
        <v>56</v>
      </c>
      <c r="E109" s="40" t="s">
        <v>51</v>
      </c>
    </row>
    <row r="110" spans="1:5" ht="12.75">
      <c r="A110" t="s">
        <v>58</v>
      </c>
      <c r="E110" s="39" t="s">
        <v>59</v>
      </c>
    </row>
    <row r="111" spans="1:16" ht="25.5">
      <c r="A111" t="s">
        <v>48</v>
      </c>
      <c s="34" t="s">
        <v>387</v>
      </c>
      <c s="34" t="s">
        <v>584</v>
      </c>
      <c s="35" t="s">
        <v>51</v>
      </c>
      <c s="6" t="s">
        <v>585</v>
      </c>
      <c s="36" t="s">
        <v>116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26</v>
      </c>
    </row>
    <row r="112" spans="1:5" ht="12.75">
      <c r="A112" s="35" t="s">
        <v>55</v>
      </c>
      <c r="E112" s="39" t="s">
        <v>51</v>
      </c>
    </row>
    <row r="113" spans="1:5" ht="12.75">
      <c r="A113" s="35" t="s">
        <v>56</v>
      </c>
      <c r="E113" s="40" t="s">
        <v>51</v>
      </c>
    </row>
    <row r="114" spans="1:5" ht="12.75">
      <c r="A114" t="s">
        <v>58</v>
      </c>
      <c r="E114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586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586</v>
      </c>
      <c r="E4" s="26" t="s">
        <v>587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COUNTIFS(L8:L31,"=0",A8:A31,"P")+COUNTIFS(L8:L31,"",A8:A31,"P")+SUM(Q8:Q31)</f>
      </c>
    </row>
    <row r="8" spans="1:13" ht="12.75">
      <c r="A8" t="s">
        <v>43</v>
      </c>
      <c r="C8" s="28" t="s">
        <v>590</v>
      </c>
      <c r="E8" s="30" t="s">
        <v>589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45</v>
      </c>
      <c r="C9" s="31" t="s">
        <v>49</v>
      </c>
      <c r="E9" s="33" t="s">
        <v>591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48</v>
      </c>
      <c s="34" t="s">
        <v>49</v>
      </c>
      <c s="34" t="s">
        <v>592</v>
      </c>
      <c s="35" t="s">
        <v>51</v>
      </c>
      <c s="6" t="s">
        <v>593</v>
      </c>
      <c s="36" t="s">
        <v>258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594</v>
      </c>
      <c>
        <f>(M10*21)/100</f>
      </c>
      <c t="s">
        <v>26</v>
      </c>
    </row>
    <row r="11" spans="1:5" ht="12.75">
      <c r="A11" s="35" t="s">
        <v>55</v>
      </c>
      <c r="E11" s="39" t="s">
        <v>595</v>
      </c>
    </row>
    <row r="12" spans="1:5" ht="12.75">
      <c r="A12" s="35" t="s">
        <v>56</v>
      </c>
      <c r="E12" s="40" t="s">
        <v>596</v>
      </c>
    </row>
    <row r="13" spans="1:5" ht="89.25">
      <c r="A13" t="s">
        <v>58</v>
      </c>
      <c r="E13" s="39" t="s">
        <v>597</v>
      </c>
    </row>
    <row r="14" spans="1:16" ht="12.75">
      <c r="A14" t="s">
        <v>48</v>
      </c>
      <c s="34" t="s">
        <v>26</v>
      </c>
      <c s="34" t="s">
        <v>598</v>
      </c>
      <c s="35" t="s">
        <v>51</v>
      </c>
      <c s="6" t="s">
        <v>599</v>
      </c>
      <c s="36" t="s">
        <v>258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594</v>
      </c>
      <c>
        <f>(M14*21)/100</f>
      </c>
      <c t="s">
        <v>26</v>
      </c>
    </row>
    <row r="15" spans="1:5" ht="12.75">
      <c r="A15" s="35" t="s">
        <v>55</v>
      </c>
      <c r="E15" s="39" t="s">
        <v>600</v>
      </c>
    </row>
    <row r="16" spans="1:5" ht="12.75">
      <c r="A16" s="35" t="s">
        <v>56</v>
      </c>
      <c r="E16" s="40" t="s">
        <v>596</v>
      </c>
    </row>
    <row r="17" spans="1:5" ht="102">
      <c r="A17" t="s">
        <v>58</v>
      </c>
      <c r="E17" s="39" t="s">
        <v>601</v>
      </c>
    </row>
    <row r="18" spans="1:16" ht="12.75">
      <c r="A18" t="s">
        <v>48</v>
      </c>
      <c s="34" t="s">
        <v>25</v>
      </c>
      <c s="34" t="s">
        <v>602</v>
      </c>
      <c s="35" t="s">
        <v>51</v>
      </c>
      <c s="6" t="s">
        <v>603</v>
      </c>
      <c s="36" t="s">
        <v>258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594</v>
      </c>
      <c>
        <f>(M18*21)/100</f>
      </c>
      <c t="s">
        <v>26</v>
      </c>
    </row>
    <row r="19" spans="1:5" ht="12.75">
      <c r="A19" s="35" t="s">
        <v>55</v>
      </c>
      <c r="E19" s="39" t="s">
        <v>604</v>
      </c>
    </row>
    <row r="20" spans="1:5" ht="12.75">
      <c r="A20" s="35" t="s">
        <v>56</v>
      </c>
      <c r="E20" s="40" t="s">
        <v>596</v>
      </c>
    </row>
    <row r="21" spans="1:5" ht="38.25">
      <c r="A21" t="s">
        <v>58</v>
      </c>
      <c r="E21" s="39" t="s">
        <v>605</v>
      </c>
    </row>
    <row r="22" spans="1:13" ht="12.75">
      <c r="A22" t="s">
        <v>45</v>
      </c>
      <c r="C22" s="31" t="s">
        <v>26</v>
      </c>
      <c r="E22" s="33" t="s">
        <v>606</v>
      </c>
      <c r="J22" s="32">
        <f>0</f>
      </c>
      <c s="32">
        <f>0</f>
      </c>
      <c s="32">
        <f>0+L23+L27+L31</f>
      </c>
      <c s="32">
        <f>0+M23+M27+M31</f>
      </c>
    </row>
    <row r="23" spans="1:16" ht="12.75">
      <c r="A23" t="s">
        <v>48</v>
      </c>
      <c s="34" t="s">
        <v>67</v>
      </c>
      <c s="34" t="s">
        <v>607</v>
      </c>
      <c s="35" t="s">
        <v>51</v>
      </c>
      <c s="6" t="s">
        <v>608</v>
      </c>
      <c s="36" t="s">
        <v>258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594</v>
      </c>
      <c>
        <f>(M23*21)/100</f>
      </c>
      <c t="s">
        <v>26</v>
      </c>
    </row>
    <row r="24" spans="1:5" ht="12.75">
      <c r="A24" s="35" t="s">
        <v>55</v>
      </c>
      <c r="E24" s="39" t="s">
        <v>609</v>
      </c>
    </row>
    <row r="25" spans="1:5" ht="12.75">
      <c r="A25" s="35" t="s">
        <v>56</v>
      </c>
      <c r="E25" s="40" t="s">
        <v>596</v>
      </c>
    </row>
    <row r="26" spans="1:5" ht="89.25">
      <c r="A26" t="s">
        <v>58</v>
      </c>
      <c r="E26" s="39" t="s">
        <v>610</v>
      </c>
    </row>
    <row r="27" spans="1:16" ht="12.75">
      <c r="A27" t="s">
        <v>48</v>
      </c>
      <c s="34" t="s">
        <v>73</v>
      </c>
      <c s="34" t="s">
        <v>611</v>
      </c>
      <c s="35" t="s">
        <v>51</v>
      </c>
      <c s="6" t="s">
        <v>612</v>
      </c>
      <c s="36" t="s">
        <v>258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594</v>
      </c>
      <c>
        <f>(M27*21)/100</f>
      </c>
      <c t="s">
        <v>26</v>
      </c>
    </row>
    <row r="28" spans="1:5" ht="12.75">
      <c r="A28" s="35" t="s">
        <v>55</v>
      </c>
      <c r="E28" s="39" t="s">
        <v>613</v>
      </c>
    </row>
    <row r="29" spans="1:5" ht="12.75">
      <c r="A29" s="35" t="s">
        <v>56</v>
      </c>
      <c r="E29" s="40" t="s">
        <v>596</v>
      </c>
    </row>
    <row r="30" spans="1:5" ht="76.5">
      <c r="A30" t="s">
        <v>58</v>
      </c>
      <c r="E30" s="39" t="s">
        <v>614</v>
      </c>
    </row>
    <row r="31" spans="1:16" ht="12.75">
      <c r="A31" t="s">
        <v>48</v>
      </c>
      <c s="34" t="s">
        <v>78</v>
      </c>
      <c s="34" t="s">
        <v>615</v>
      </c>
      <c s="35" t="s">
        <v>51</v>
      </c>
      <c s="6" t="s">
        <v>616</v>
      </c>
      <c s="36" t="s">
        <v>116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594</v>
      </c>
      <c>
        <f>(M31*21)/100</f>
      </c>
      <c t="s">
        <v>26</v>
      </c>
    </row>
    <row r="32" spans="1:5" ht="12.75">
      <c r="A32" s="35" t="s">
        <v>55</v>
      </c>
      <c r="E32" s="39" t="s">
        <v>617</v>
      </c>
    </row>
    <row r="33" spans="1:5" ht="12.75">
      <c r="A33" s="35" t="s">
        <v>56</v>
      </c>
      <c r="E33" s="40" t="s">
        <v>618</v>
      </c>
    </row>
    <row r="34" spans="1:5" ht="25.5">
      <c r="A34" t="s">
        <v>58</v>
      </c>
      <c r="E34" s="39" t="s">
        <v>619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